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3680" yWindow="900" windowWidth="12490" windowHeight="11020" activeTab="1"/>
  </bookViews>
  <sheets>
    <sheet name="таблица хим. состава" sheetId="1" r:id="rId1"/>
    <sheet name="7-11л. МЕНЮ " sheetId="2" r:id="rId2"/>
    <sheet name="7-11л. РАСКЛАДКА" sheetId="3" r:id="rId3"/>
    <sheet name="7-11л. ВЕДОМОСТЬ завтрак" sheetId="4" r:id="rId4"/>
    <sheet name="7-11л. ВЕДОМОСТЬ  обед" sheetId="5" r:id="rId5"/>
    <sheet name="7-11л. ВЕДОМОСТЬ  полдник" sheetId="6" r:id="rId6"/>
    <sheet name="7-11л. ВЕДОМОСТЬ завтрак обед" sheetId="7" r:id="rId7"/>
    <sheet name="7-11л. ВЕДОМОСТЬ обед  полдник" sheetId="8" r:id="rId8"/>
    <sheet name="7-11л. ВЕДОМОСТЬ единая" sheetId="9" r:id="rId9"/>
    <sheet name="компановка" sheetId="10" r:id="rId10"/>
  </sheets>
  <calcPr calcId="125725"/>
</workbook>
</file>

<file path=xl/calcChain.xml><?xml version="1.0" encoding="utf-8"?>
<calcChain xmlns="http://schemas.openxmlformats.org/spreadsheetml/2006/main">
  <c r="Q44" i="9"/>
  <c r="D44"/>
  <c r="Q43"/>
  <c r="D43"/>
  <c r="Q42"/>
  <c r="D42"/>
  <c r="Q41"/>
  <c r="D41"/>
  <c r="Q40"/>
  <c r="D40"/>
  <c r="Q39"/>
  <c r="D39"/>
  <c r="Q38"/>
  <c r="D38"/>
  <c r="Q37"/>
  <c r="D37"/>
  <c r="Q36"/>
  <c r="D36"/>
  <c r="Q35"/>
  <c r="D35"/>
  <c r="Q34"/>
  <c r="D34"/>
  <c r="Q33"/>
  <c r="D33"/>
  <c r="Q32"/>
  <c r="D32"/>
  <c r="Q31"/>
  <c r="D31"/>
  <c r="Q30"/>
  <c r="D30"/>
  <c r="Q29"/>
  <c r="D29"/>
  <c r="Q28"/>
  <c r="D28"/>
  <c r="Q27"/>
  <c r="D27"/>
  <c r="Q26"/>
  <c r="D26"/>
  <c r="Q25"/>
  <c r="D25"/>
  <c r="Q24"/>
  <c r="D24"/>
  <c r="Q23"/>
  <c r="D23"/>
  <c r="Q22"/>
  <c r="D22"/>
  <c r="Q21"/>
  <c r="D21"/>
  <c r="Q20"/>
  <c r="D20"/>
  <c r="Q19"/>
  <c r="D19"/>
  <c r="Q18"/>
  <c r="D18"/>
  <c r="Q17"/>
  <c r="D17"/>
  <c r="Q16"/>
  <c r="D16"/>
  <c r="Q15"/>
  <c r="D15"/>
  <c r="Q14"/>
  <c r="D14"/>
  <c r="Q13"/>
  <c r="D13"/>
  <c r="Q12"/>
  <c r="D12"/>
  <c r="Q11"/>
  <c r="D11"/>
  <c r="Q10"/>
  <c r="D10"/>
  <c r="Q9"/>
  <c r="D9"/>
  <c r="Q44" i="8"/>
  <c r="D44"/>
  <c r="Q43"/>
  <c r="D43"/>
  <c r="Q42"/>
  <c r="D42"/>
  <c r="Q41"/>
  <c r="D41"/>
  <c r="Q40"/>
  <c r="D40"/>
  <c r="Q39"/>
  <c r="D39"/>
  <c r="Q38"/>
  <c r="D38"/>
  <c r="Q37"/>
  <c r="D37"/>
  <c r="Q36"/>
  <c r="D36"/>
  <c r="Q35"/>
  <c r="D35"/>
  <c r="Q34"/>
  <c r="D34"/>
  <c r="Q33"/>
  <c r="D33"/>
  <c r="Q32"/>
  <c r="D32"/>
  <c r="Q31"/>
  <c r="D31"/>
  <c r="Q30"/>
  <c r="D30"/>
  <c r="Q29"/>
  <c r="M29"/>
  <c r="D29"/>
  <c r="Q28"/>
  <c r="D28"/>
  <c r="Q27"/>
  <c r="D27"/>
  <c r="Q26"/>
  <c r="D26"/>
  <c r="Q25"/>
  <c r="D25"/>
  <c r="Q24"/>
  <c r="D24"/>
  <c r="Q23"/>
  <c r="D23"/>
  <c r="Q22"/>
  <c r="D22"/>
  <c r="Q21"/>
  <c r="D21"/>
  <c r="Q20"/>
  <c r="D20"/>
  <c r="Q19"/>
  <c r="D19"/>
  <c r="Q18"/>
  <c r="D18"/>
  <c r="Q17"/>
  <c r="D17"/>
  <c r="Q16"/>
  <c r="D16"/>
  <c r="Q15"/>
  <c r="D15"/>
  <c r="Q14"/>
  <c r="D14"/>
  <c r="Q13"/>
  <c r="D13"/>
  <c r="Q12"/>
  <c r="D12"/>
  <c r="Q11"/>
  <c r="D11"/>
  <c r="Q10"/>
  <c r="D10"/>
  <c r="Q9"/>
  <c r="D9"/>
  <c r="Q44" i="7"/>
  <c r="D44"/>
  <c r="Q43"/>
  <c r="D43"/>
  <c r="Q42"/>
  <c r="D42"/>
  <c r="Q41"/>
  <c r="D41"/>
  <c r="Q40"/>
  <c r="D40"/>
  <c r="Q39"/>
  <c r="D39"/>
  <c r="Q38"/>
  <c r="D38"/>
  <c r="Q37"/>
  <c r="D37"/>
  <c r="Q36"/>
  <c r="D36"/>
  <c r="Q35"/>
  <c r="D35"/>
  <c r="Q34"/>
  <c r="D34"/>
  <c r="Q33"/>
  <c r="M33"/>
  <c r="D33"/>
  <c r="Q32"/>
  <c r="D32"/>
  <c r="Q31"/>
  <c r="D31"/>
  <c r="Q30"/>
  <c r="D30"/>
  <c r="Q29"/>
  <c r="D29"/>
  <c r="Q28"/>
  <c r="D28"/>
  <c r="Q27"/>
  <c r="D27"/>
  <c r="Q26"/>
  <c r="D26"/>
  <c r="Q25"/>
  <c r="D25"/>
  <c r="Q24"/>
  <c r="D24"/>
  <c r="Q23"/>
  <c r="D23"/>
  <c r="Q22"/>
  <c r="D22"/>
  <c r="Q21"/>
  <c r="D21"/>
  <c r="Q20"/>
  <c r="D20"/>
  <c r="Q19"/>
  <c r="D19"/>
  <c r="Q18"/>
  <c r="D18"/>
  <c r="Q17"/>
  <c r="D17"/>
  <c r="Q16"/>
  <c r="D16"/>
  <c r="Q15"/>
  <c r="D15"/>
  <c r="Q14"/>
  <c r="D14"/>
  <c r="Q13"/>
  <c r="D13"/>
  <c r="Q12"/>
  <c r="D12"/>
  <c r="Q11"/>
  <c r="D11"/>
  <c r="Q10"/>
  <c r="D10"/>
  <c r="Q9"/>
  <c r="D9"/>
  <c r="Q44" i="6"/>
  <c r="D44"/>
  <c r="Q43"/>
  <c r="D43"/>
  <c r="Q42"/>
  <c r="D42"/>
  <c r="Q41"/>
  <c r="D41"/>
  <c r="Q40"/>
  <c r="D40"/>
  <c r="Q39"/>
  <c r="N39"/>
  <c r="M39"/>
  <c r="L39"/>
  <c r="K39"/>
  <c r="J39"/>
  <c r="I39"/>
  <c r="H39"/>
  <c r="F39"/>
  <c r="E39"/>
  <c r="D39"/>
  <c r="Q38"/>
  <c r="G38"/>
  <c r="E38"/>
  <c r="D38"/>
  <c r="Q37"/>
  <c r="N37"/>
  <c r="M37"/>
  <c r="L37"/>
  <c r="K37"/>
  <c r="J37"/>
  <c r="I37"/>
  <c r="H37"/>
  <c r="G37"/>
  <c r="F37"/>
  <c r="E37"/>
  <c r="O37" s="1"/>
  <c r="P37" s="1"/>
  <c r="D37"/>
  <c r="Q36"/>
  <c r="N36"/>
  <c r="M36"/>
  <c r="L36"/>
  <c r="K36"/>
  <c r="J36"/>
  <c r="I36"/>
  <c r="H36"/>
  <c r="G36"/>
  <c r="F36"/>
  <c r="D36"/>
  <c r="Q35"/>
  <c r="N35"/>
  <c r="M35"/>
  <c r="L35"/>
  <c r="K35"/>
  <c r="J35"/>
  <c r="I35"/>
  <c r="H35"/>
  <c r="G35"/>
  <c r="F35"/>
  <c r="E35"/>
  <c r="D35"/>
  <c r="Q34"/>
  <c r="M34"/>
  <c r="L34"/>
  <c r="K34"/>
  <c r="J34"/>
  <c r="I34"/>
  <c r="G34"/>
  <c r="E34"/>
  <c r="D34"/>
  <c r="Q33"/>
  <c r="N33"/>
  <c r="M33"/>
  <c r="L33"/>
  <c r="K33"/>
  <c r="J33"/>
  <c r="I33"/>
  <c r="G33"/>
  <c r="F33"/>
  <c r="E33"/>
  <c r="D33"/>
  <c r="Q32"/>
  <c r="N32"/>
  <c r="L32"/>
  <c r="I32"/>
  <c r="D32"/>
  <c r="Q31"/>
  <c r="L31"/>
  <c r="E31"/>
  <c r="D31"/>
  <c r="Q30"/>
  <c r="M30"/>
  <c r="I30"/>
  <c r="E30"/>
  <c r="D30"/>
  <c r="Q29"/>
  <c r="L29"/>
  <c r="J29"/>
  <c r="H29"/>
  <c r="E29"/>
  <c r="D29"/>
  <c r="Q28"/>
  <c r="M28"/>
  <c r="L28"/>
  <c r="K28"/>
  <c r="J28"/>
  <c r="I28"/>
  <c r="H28"/>
  <c r="G28"/>
  <c r="E28"/>
  <c r="D28"/>
  <c r="Q27"/>
  <c r="N27"/>
  <c r="M27"/>
  <c r="L27"/>
  <c r="K27"/>
  <c r="J27"/>
  <c r="I27"/>
  <c r="H27"/>
  <c r="G27"/>
  <c r="F27"/>
  <c r="D27"/>
  <c r="Q26"/>
  <c r="N26"/>
  <c r="M26"/>
  <c r="L26"/>
  <c r="J26"/>
  <c r="I26"/>
  <c r="H26"/>
  <c r="F26"/>
  <c r="E26"/>
  <c r="D26"/>
  <c r="Q25"/>
  <c r="N25"/>
  <c r="L25"/>
  <c r="J25"/>
  <c r="H25"/>
  <c r="F25"/>
  <c r="E25"/>
  <c r="D25"/>
  <c r="Q24"/>
  <c r="N24"/>
  <c r="J24"/>
  <c r="H24"/>
  <c r="D24"/>
  <c r="Q23"/>
  <c r="M23"/>
  <c r="L23"/>
  <c r="K23"/>
  <c r="J23"/>
  <c r="I23"/>
  <c r="H23"/>
  <c r="G23"/>
  <c r="F23"/>
  <c r="E23"/>
  <c r="D23"/>
  <c r="Q22"/>
  <c r="N22"/>
  <c r="M22"/>
  <c r="L22"/>
  <c r="K22"/>
  <c r="J22"/>
  <c r="I22"/>
  <c r="G22"/>
  <c r="F22"/>
  <c r="E22"/>
  <c r="D22"/>
  <c r="Q21"/>
  <c r="D21"/>
  <c r="Q20"/>
  <c r="D20"/>
  <c r="Q19"/>
  <c r="N19"/>
  <c r="M19"/>
  <c r="K19"/>
  <c r="J19"/>
  <c r="I19"/>
  <c r="H19"/>
  <c r="G19"/>
  <c r="F19"/>
  <c r="E19"/>
  <c r="D19"/>
  <c r="Q18"/>
  <c r="D18"/>
  <c r="Q17"/>
  <c r="M17"/>
  <c r="D17"/>
  <c r="Q16"/>
  <c r="D16"/>
  <c r="Q15"/>
  <c r="D15"/>
  <c r="Q14"/>
  <c r="N14"/>
  <c r="M14"/>
  <c r="L14"/>
  <c r="H14"/>
  <c r="G14"/>
  <c r="F14"/>
  <c r="E14"/>
  <c r="D14"/>
  <c r="Q13"/>
  <c r="N13"/>
  <c r="M13"/>
  <c r="L13"/>
  <c r="K13"/>
  <c r="J13"/>
  <c r="I13"/>
  <c r="H13"/>
  <c r="G13"/>
  <c r="E13"/>
  <c r="D13"/>
  <c r="Q12"/>
  <c r="D12"/>
  <c r="Q11"/>
  <c r="M11"/>
  <c r="J11"/>
  <c r="G11"/>
  <c r="E11"/>
  <c r="D11"/>
  <c r="Q10"/>
  <c r="N10"/>
  <c r="H10"/>
  <c r="D10"/>
  <c r="Q9"/>
  <c r="M9"/>
  <c r="K9"/>
  <c r="J9"/>
  <c r="I9"/>
  <c r="G9"/>
  <c r="E9"/>
  <c r="D9"/>
  <c r="Q44" i="5"/>
  <c r="D44"/>
  <c r="Q43"/>
  <c r="D43"/>
  <c r="Q42"/>
  <c r="D42"/>
  <c r="Q41"/>
  <c r="D41"/>
  <c r="Q40"/>
  <c r="D40"/>
  <c r="Q39"/>
  <c r="N39"/>
  <c r="M39"/>
  <c r="K39"/>
  <c r="J39"/>
  <c r="I39"/>
  <c r="H39"/>
  <c r="G39"/>
  <c r="F39"/>
  <c r="E39"/>
  <c r="D39"/>
  <c r="Q38"/>
  <c r="D38"/>
  <c r="Q37"/>
  <c r="N37"/>
  <c r="M37"/>
  <c r="L37"/>
  <c r="K37"/>
  <c r="J37"/>
  <c r="I37"/>
  <c r="H37"/>
  <c r="G37"/>
  <c r="F37"/>
  <c r="E37"/>
  <c r="D37"/>
  <c r="Q36"/>
  <c r="M36"/>
  <c r="L36"/>
  <c r="K36"/>
  <c r="J36"/>
  <c r="I36"/>
  <c r="H36"/>
  <c r="F36"/>
  <c r="E36"/>
  <c r="D36"/>
  <c r="Q35"/>
  <c r="N35"/>
  <c r="M35"/>
  <c r="L35"/>
  <c r="K35"/>
  <c r="J35"/>
  <c r="H35"/>
  <c r="G35"/>
  <c r="F35"/>
  <c r="E35"/>
  <c r="D35"/>
  <c r="Q34"/>
  <c r="N34"/>
  <c r="M34"/>
  <c r="L34"/>
  <c r="J34"/>
  <c r="I34"/>
  <c r="H34"/>
  <c r="G34"/>
  <c r="F34"/>
  <c r="E34"/>
  <c r="D34"/>
  <c r="Q33"/>
  <c r="N33"/>
  <c r="M33"/>
  <c r="L33"/>
  <c r="J33"/>
  <c r="I33"/>
  <c r="H33"/>
  <c r="G33"/>
  <c r="F33"/>
  <c r="E33"/>
  <c r="D33"/>
  <c r="Q32"/>
  <c r="H32"/>
  <c r="E32"/>
  <c r="D32"/>
  <c r="Q31"/>
  <c r="K31"/>
  <c r="J31"/>
  <c r="G31"/>
  <c r="F31"/>
  <c r="D31"/>
  <c r="Q30"/>
  <c r="D30"/>
  <c r="Q29"/>
  <c r="M29"/>
  <c r="D29"/>
  <c r="Q28"/>
  <c r="N28"/>
  <c r="M28"/>
  <c r="L28"/>
  <c r="K28"/>
  <c r="J28"/>
  <c r="H28"/>
  <c r="G28"/>
  <c r="D28"/>
  <c r="Q27"/>
  <c r="N27"/>
  <c r="M27"/>
  <c r="L27"/>
  <c r="K27"/>
  <c r="J27"/>
  <c r="H27"/>
  <c r="G27"/>
  <c r="F27"/>
  <c r="D27"/>
  <c r="Q26"/>
  <c r="M26"/>
  <c r="K26"/>
  <c r="J26"/>
  <c r="H26"/>
  <c r="G26"/>
  <c r="F26"/>
  <c r="E26"/>
  <c r="D26"/>
  <c r="Q25"/>
  <c r="N25"/>
  <c r="M25"/>
  <c r="L25"/>
  <c r="K25"/>
  <c r="J25"/>
  <c r="I25"/>
  <c r="H25"/>
  <c r="G25"/>
  <c r="F25"/>
  <c r="E25"/>
  <c r="D25"/>
  <c r="Q24"/>
  <c r="F24"/>
  <c r="D24"/>
  <c r="Q23"/>
  <c r="N23"/>
  <c r="M23"/>
  <c r="L23"/>
  <c r="K23"/>
  <c r="J23"/>
  <c r="I23"/>
  <c r="H23"/>
  <c r="G23"/>
  <c r="E23"/>
  <c r="D23"/>
  <c r="Q22"/>
  <c r="M22"/>
  <c r="K22"/>
  <c r="I22"/>
  <c r="H22"/>
  <c r="G22"/>
  <c r="F22"/>
  <c r="D22"/>
  <c r="Q21"/>
  <c r="D21"/>
  <c r="Q20"/>
  <c r="D20"/>
  <c r="Q19"/>
  <c r="N19"/>
  <c r="M19"/>
  <c r="K19"/>
  <c r="I19"/>
  <c r="G19"/>
  <c r="F19"/>
  <c r="D19"/>
  <c r="Q18"/>
  <c r="D18"/>
  <c r="Q17"/>
  <c r="D17"/>
  <c r="Q16"/>
  <c r="D16"/>
  <c r="Q15"/>
  <c r="D15"/>
  <c r="Q14"/>
  <c r="K14"/>
  <c r="I14"/>
  <c r="G14"/>
  <c r="D14"/>
  <c r="Q13"/>
  <c r="N13"/>
  <c r="M13"/>
  <c r="L13"/>
  <c r="K13"/>
  <c r="H13"/>
  <c r="G13"/>
  <c r="F13"/>
  <c r="E13"/>
  <c r="D13"/>
  <c r="Q12"/>
  <c r="D12"/>
  <c r="Q11"/>
  <c r="M11"/>
  <c r="D11"/>
  <c r="Q10"/>
  <c r="D10"/>
  <c r="Q9"/>
  <c r="D9"/>
  <c r="Q44" i="4"/>
  <c r="D44"/>
  <c r="Q43"/>
  <c r="D43"/>
  <c r="Q42"/>
  <c r="D42"/>
  <c r="Q41"/>
  <c r="D41"/>
  <c r="Q40"/>
  <c r="D40"/>
  <c r="Q39"/>
  <c r="N39"/>
  <c r="M39"/>
  <c r="L39"/>
  <c r="K39"/>
  <c r="J39"/>
  <c r="H39"/>
  <c r="G39"/>
  <c r="F39"/>
  <c r="E39"/>
  <c r="D39"/>
  <c r="Q38"/>
  <c r="N38"/>
  <c r="F38"/>
  <c r="D38"/>
  <c r="Q37"/>
  <c r="N37"/>
  <c r="M37"/>
  <c r="L37"/>
  <c r="K37"/>
  <c r="J37"/>
  <c r="I37"/>
  <c r="H37"/>
  <c r="G37"/>
  <c r="F37"/>
  <c r="E37"/>
  <c r="D37"/>
  <c r="Q36"/>
  <c r="N36"/>
  <c r="M36"/>
  <c r="L36"/>
  <c r="K36"/>
  <c r="I36"/>
  <c r="H36"/>
  <c r="G36"/>
  <c r="F36"/>
  <c r="E36"/>
  <c r="D36"/>
  <c r="Q35"/>
  <c r="N35"/>
  <c r="M35"/>
  <c r="K35"/>
  <c r="J35"/>
  <c r="I35"/>
  <c r="H35"/>
  <c r="G35"/>
  <c r="F35"/>
  <c r="E35"/>
  <c r="D35"/>
  <c r="Q34"/>
  <c r="N34"/>
  <c r="L34"/>
  <c r="K34"/>
  <c r="J34"/>
  <c r="I34"/>
  <c r="H34"/>
  <c r="G34"/>
  <c r="D34"/>
  <c r="Q33"/>
  <c r="N33"/>
  <c r="M33"/>
  <c r="L33"/>
  <c r="K33"/>
  <c r="J33"/>
  <c r="I33"/>
  <c r="H33"/>
  <c r="G33"/>
  <c r="F33"/>
  <c r="D33"/>
  <c r="Q32"/>
  <c r="N32"/>
  <c r="D32"/>
  <c r="Q31"/>
  <c r="N31"/>
  <c r="M31"/>
  <c r="L31"/>
  <c r="K31"/>
  <c r="H31"/>
  <c r="G31"/>
  <c r="E31"/>
  <c r="D31"/>
  <c r="Q30"/>
  <c r="L30"/>
  <c r="J30"/>
  <c r="F30"/>
  <c r="E30"/>
  <c r="D30"/>
  <c r="Q29"/>
  <c r="M29"/>
  <c r="H29"/>
  <c r="D29"/>
  <c r="Q28"/>
  <c r="N28"/>
  <c r="L28"/>
  <c r="K28"/>
  <c r="J28"/>
  <c r="H28"/>
  <c r="E28"/>
  <c r="D28"/>
  <c r="Q27"/>
  <c r="N27"/>
  <c r="M27"/>
  <c r="L27"/>
  <c r="K27"/>
  <c r="J27"/>
  <c r="H27"/>
  <c r="G27"/>
  <c r="F27"/>
  <c r="D27"/>
  <c r="Q26"/>
  <c r="N26"/>
  <c r="M26"/>
  <c r="L26"/>
  <c r="K26"/>
  <c r="J26"/>
  <c r="I26"/>
  <c r="H26"/>
  <c r="G26"/>
  <c r="E26"/>
  <c r="D26"/>
  <c r="Q25"/>
  <c r="N25"/>
  <c r="M25"/>
  <c r="L25"/>
  <c r="K25"/>
  <c r="J25"/>
  <c r="I25"/>
  <c r="H25"/>
  <c r="G25"/>
  <c r="F25"/>
  <c r="E25"/>
  <c r="O25" s="1"/>
  <c r="P25" s="1"/>
  <c r="D25"/>
  <c r="Q24"/>
  <c r="N24"/>
  <c r="K24"/>
  <c r="H24"/>
  <c r="D24"/>
  <c r="Q23"/>
  <c r="N23"/>
  <c r="L23"/>
  <c r="K23"/>
  <c r="J23"/>
  <c r="I23"/>
  <c r="H23"/>
  <c r="G23"/>
  <c r="F23"/>
  <c r="E23"/>
  <c r="D23"/>
  <c r="Q22"/>
  <c r="N22"/>
  <c r="M22"/>
  <c r="L22"/>
  <c r="K22"/>
  <c r="J22"/>
  <c r="H22"/>
  <c r="F22"/>
  <c r="E22"/>
  <c r="D22"/>
  <c r="Q21"/>
  <c r="M21"/>
  <c r="D21"/>
  <c r="Q20"/>
  <c r="N20"/>
  <c r="D20"/>
  <c r="Q19"/>
  <c r="M19"/>
  <c r="L19"/>
  <c r="K19"/>
  <c r="J19"/>
  <c r="H19"/>
  <c r="F19"/>
  <c r="E19"/>
  <c r="D19"/>
  <c r="Q18"/>
  <c r="D18"/>
  <c r="Q17"/>
  <c r="D17"/>
  <c r="Q16"/>
  <c r="D16"/>
  <c r="Q15"/>
  <c r="D15"/>
  <c r="Q14"/>
  <c r="N14"/>
  <c r="M14"/>
  <c r="L14"/>
  <c r="J14"/>
  <c r="H14"/>
  <c r="F14"/>
  <c r="E14"/>
  <c r="D14"/>
  <c r="Q13"/>
  <c r="N13"/>
  <c r="L13"/>
  <c r="K13"/>
  <c r="J13"/>
  <c r="I13"/>
  <c r="H13"/>
  <c r="G13"/>
  <c r="F13"/>
  <c r="E13"/>
  <c r="D13"/>
  <c r="Q12"/>
  <c r="D12"/>
  <c r="Q11"/>
  <c r="M11"/>
  <c r="L11"/>
  <c r="K11"/>
  <c r="J11"/>
  <c r="H11"/>
  <c r="F11"/>
  <c r="E11"/>
  <c r="D11"/>
  <c r="Q10"/>
  <c r="N10"/>
  <c r="D10"/>
  <c r="Q9"/>
  <c r="F9"/>
  <c r="D9"/>
  <c r="AG558" i="3"/>
  <c r="AF558"/>
  <c r="AE558"/>
  <c r="AK558" s="1"/>
  <c r="AD558"/>
  <c r="AJ558" s="1"/>
  <c r="AK557"/>
  <c r="AJ557"/>
  <c r="AH557"/>
  <c r="AC557"/>
  <c r="AI557" s="1"/>
  <c r="AB557"/>
  <c r="AQ556" s="1"/>
  <c r="AR556"/>
  <c r="AK556"/>
  <c r="AJ556"/>
  <c r="AI556"/>
  <c r="AH556"/>
  <c r="AR555"/>
  <c r="AQ555"/>
  <c r="AJ555"/>
  <c r="AR554"/>
  <c r="AQ554"/>
  <c r="AI554"/>
  <c r="AG554"/>
  <c r="AK554" s="1"/>
  <c r="AF554"/>
  <c r="T526" s="1"/>
  <c r="AE554"/>
  <c r="AD554"/>
  <c r="AJ554" s="1"/>
  <c r="AC554"/>
  <c r="AB554"/>
  <c r="AH554" s="1"/>
  <c r="D554"/>
  <c r="AK553"/>
  <c r="AJ553"/>
  <c r="AI553"/>
  <c r="AH553"/>
  <c r="AR552"/>
  <c r="AQ552"/>
  <c r="AK552"/>
  <c r="AJ552"/>
  <c r="AI552"/>
  <c r="AR551"/>
  <c r="AQ551"/>
  <c r="AI551"/>
  <c r="AG551"/>
  <c r="AK551" s="1"/>
  <c r="AF551"/>
  <c r="AQ550" s="1"/>
  <c r="AE551"/>
  <c r="AD551"/>
  <c r="AJ551" s="1"/>
  <c r="AC551"/>
  <c r="AR550" s="1"/>
  <c r="AB551"/>
  <c r="AH551" s="1"/>
  <c r="Y551"/>
  <c r="X551"/>
  <c r="W551"/>
  <c r="V551"/>
  <c r="AK550"/>
  <c r="AJ550"/>
  <c r="AI550"/>
  <c r="AH550"/>
  <c r="Y550"/>
  <c r="X550"/>
  <c r="W550"/>
  <c r="V550"/>
  <c r="AR549"/>
  <c r="AQ549"/>
  <c r="AK549"/>
  <c r="AJ549"/>
  <c r="AI549"/>
  <c r="AH549"/>
  <c r="S549"/>
  <c r="AO545" s="1"/>
  <c r="R549"/>
  <c r="X549" s="1"/>
  <c r="Q549"/>
  <c r="W549" s="1"/>
  <c r="P549"/>
  <c r="V549" s="1"/>
  <c r="AR548"/>
  <c r="AQ548"/>
  <c r="AJ548"/>
  <c r="X548"/>
  <c r="V548"/>
  <c r="S548"/>
  <c r="Y548" s="1"/>
  <c r="R548"/>
  <c r="Q548"/>
  <c r="W548" s="1"/>
  <c r="P548"/>
  <c r="AR547"/>
  <c r="AQ547"/>
  <c r="AD547"/>
  <c r="R523" s="1"/>
  <c r="AC547"/>
  <c r="AB547"/>
  <c r="Y547"/>
  <c r="U547"/>
  <c r="T547"/>
  <c r="S547"/>
  <c r="R547"/>
  <c r="X547" s="1"/>
  <c r="Q547"/>
  <c r="W547" s="1"/>
  <c r="P547"/>
  <c r="V547" s="1"/>
  <c r="AO546"/>
  <c r="AN546"/>
  <c r="AJ546"/>
  <c r="AH546"/>
  <c r="U546"/>
  <c r="N40" i="6" s="1"/>
  <c r="T546" i="3"/>
  <c r="R546"/>
  <c r="X546" s="1"/>
  <c r="Q546"/>
  <c r="N40" i="4" s="1"/>
  <c r="AR545" i="3"/>
  <c r="AQ545"/>
  <c r="AN545"/>
  <c r="AJ545"/>
  <c r="AI545"/>
  <c r="AH545"/>
  <c r="AG545"/>
  <c r="AK545" s="1"/>
  <c r="AF545"/>
  <c r="Y545"/>
  <c r="N39" i="8" s="1"/>
  <c r="X545" i="3"/>
  <c r="W545"/>
  <c r="N39" i="7" s="1"/>
  <c r="V545" i="3"/>
  <c r="AR544"/>
  <c r="AQ544"/>
  <c r="AN544"/>
  <c r="AJ544"/>
  <c r="AH544"/>
  <c r="AE544"/>
  <c r="AE547" s="1"/>
  <c r="AD544"/>
  <c r="V544"/>
  <c r="U544"/>
  <c r="N38" i="6" s="1"/>
  <c r="T544" i="3"/>
  <c r="AN540" s="1"/>
  <c r="S544"/>
  <c r="W544" s="1"/>
  <c r="N38" i="7" s="1"/>
  <c r="R544" i="3"/>
  <c r="X544" s="1"/>
  <c r="Q544"/>
  <c r="P544"/>
  <c r="D544"/>
  <c r="AR543"/>
  <c r="AQ543"/>
  <c r="AN543"/>
  <c r="AI543"/>
  <c r="AH543"/>
  <c r="AG543"/>
  <c r="AR542" s="1"/>
  <c r="AF543"/>
  <c r="AF547" s="1"/>
  <c r="T523" s="1"/>
  <c r="Y543"/>
  <c r="N37" i="8" s="1"/>
  <c r="X543" i="3"/>
  <c r="W543"/>
  <c r="N37" i="7" s="1"/>
  <c r="V543" i="3"/>
  <c r="AQ542"/>
  <c r="AK542"/>
  <c r="AJ542"/>
  <c r="AI542"/>
  <c r="AH542"/>
  <c r="W542"/>
  <c r="N36" i="7" s="1"/>
  <c r="S542" i="3"/>
  <c r="N36" i="5" s="1"/>
  <c r="R542" i="3"/>
  <c r="X542" s="1"/>
  <c r="AR541"/>
  <c r="AQ541"/>
  <c r="AO541"/>
  <c r="N39" i="9" s="1"/>
  <c r="AN541" i="3"/>
  <c r="Y541"/>
  <c r="N35" i="8" s="1"/>
  <c r="X541" i="3"/>
  <c r="W541"/>
  <c r="N35" i="7" s="1"/>
  <c r="V541" i="3"/>
  <c r="M541"/>
  <c r="Y540"/>
  <c r="N34" i="8" s="1"/>
  <c r="X540" i="3"/>
  <c r="W540"/>
  <c r="N34" i="7" s="1"/>
  <c r="V540" i="3"/>
  <c r="U540"/>
  <c r="N34" i="6" s="1"/>
  <c r="T540" i="3"/>
  <c r="AO539"/>
  <c r="N37" i="9" s="1"/>
  <c r="AN539" i="3"/>
  <c r="AK539"/>
  <c r="AG539"/>
  <c r="AF539"/>
  <c r="T522" s="1"/>
  <c r="AE539"/>
  <c r="AD539"/>
  <c r="AJ539" s="1"/>
  <c r="AC539"/>
  <c r="AI539" s="1"/>
  <c r="AB539"/>
  <c r="AH539" s="1"/>
  <c r="Y539"/>
  <c r="N33" i="8" s="1"/>
  <c r="X539" i="3"/>
  <c r="W539"/>
  <c r="N33" i="7" s="1"/>
  <c r="V539" i="3"/>
  <c r="AO538"/>
  <c r="N36" i="9" s="1"/>
  <c r="AK538" i="3"/>
  <c r="AJ538"/>
  <c r="AI538"/>
  <c r="AH538"/>
  <c r="Y538"/>
  <c r="N32" i="8" s="1"/>
  <c r="X538" i="3"/>
  <c r="W538"/>
  <c r="N32" i="7" s="1"/>
  <c r="S538" i="3"/>
  <c r="N32" i="5" s="1"/>
  <c r="R538" i="3"/>
  <c r="Q538"/>
  <c r="P538"/>
  <c r="V538" s="1"/>
  <c r="AR537"/>
  <c r="AQ537"/>
  <c r="AO537"/>
  <c r="N35" i="9" s="1"/>
  <c r="AN537" i="3"/>
  <c r="AK537"/>
  <c r="AJ537"/>
  <c r="AI537"/>
  <c r="AH537"/>
  <c r="W537"/>
  <c r="N31" i="7" s="1"/>
  <c r="U537" i="3"/>
  <c r="N31" i="6" s="1"/>
  <c r="S537" i="3"/>
  <c r="N31" i="5" s="1"/>
  <c r="R537" i="3"/>
  <c r="AR536"/>
  <c r="AQ536"/>
  <c r="AO536"/>
  <c r="N34" i="9" s="1"/>
  <c r="AN536" i="3"/>
  <c r="AK536"/>
  <c r="AJ536"/>
  <c r="AI536"/>
  <c r="AH536"/>
  <c r="W536"/>
  <c r="N30" i="7" s="1"/>
  <c r="U536" i="3"/>
  <c r="N30" i="6" s="1"/>
  <c r="T536" i="3"/>
  <c r="S536"/>
  <c r="N30" i="5" s="1"/>
  <c r="R536" i="3"/>
  <c r="X536" s="1"/>
  <c r="Q536"/>
  <c r="N30" i="4" s="1"/>
  <c r="P536" i="3"/>
  <c r="V536" s="1"/>
  <c r="AR535"/>
  <c r="AQ535"/>
  <c r="AO535"/>
  <c r="N33" i="9" s="1"/>
  <c r="AN535" i="3"/>
  <c r="AK535"/>
  <c r="AJ535"/>
  <c r="AI535"/>
  <c r="AH535"/>
  <c r="Y535"/>
  <c r="N29" i="8" s="1"/>
  <c r="U535" i="3"/>
  <c r="N29" i="6" s="1"/>
  <c r="T535" i="3"/>
  <c r="S535"/>
  <c r="N29" i="5" s="1"/>
  <c r="R535" i="3"/>
  <c r="X535" s="1"/>
  <c r="Q535"/>
  <c r="AO531" s="1"/>
  <c r="N29" i="9" s="1"/>
  <c r="P535" i="3"/>
  <c r="V535" s="1"/>
  <c r="AR534"/>
  <c r="AQ534"/>
  <c r="AO534"/>
  <c r="N32" i="9" s="1"/>
  <c r="AN534" i="3"/>
  <c r="AK534"/>
  <c r="AJ534"/>
  <c r="AI534"/>
  <c r="AH534"/>
  <c r="W534"/>
  <c r="N28" i="7" s="1"/>
  <c r="V534" i="3"/>
  <c r="U534"/>
  <c r="N28" i="6" s="1"/>
  <c r="T534" i="3"/>
  <c r="X534" s="1"/>
  <c r="AR533"/>
  <c r="AQ533"/>
  <c r="AO533"/>
  <c r="N31" i="9" s="1"/>
  <c r="Y533" i="3"/>
  <c r="N27" i="8" s="1"/>
  <c r="X533" i="3"/>
  <c r="W533"/>
  <c r="N27" i="7" s="1"/>
  <c r="V533" i="3"/>
  <c r="AO532"/>
  <c r="N30" i="9" s="1"/>
  <c r="AF532" i="3"/>
  <c r="AF540" s="1"/>
  <c r="X532"/>
  <c r="V532"/>
  <c r="S532"/>
  <c r="Y532" s="1"/>
  <c r="N26" i="8" s="1"/>
  <c r="R532" i="3"/>
  <c r="AN531"/>
  <c r="AK531"/>
  <c r="AJ531"/>
  <c r="AI531"/>
  <c r="AE531"/>
  <c r="AD531"/>
  <c r="AC531"/>
  <c r="AR530" s="1"/>
  <c r="AB531"/>
  <c r="AQ530" s="1"/>
  <c r="Y531"/>
  <c r="N25" i="8" s="1"/>
  <c r="X531" i="3"/>
  <c r="W531"/>
  <c r="N25" i="7" s="1"/>
  <c r="V531" i="3"/>
  <c r="AO530"/>
  <c r="N28" i="9" s="1"/>
  <c r="AN530" i="3"/>
  <c r="AK530"/>
  <c r="AJ530"/>
  <c r="AI530"/>
  <c r="AE530"/>
  <c r="AD530"/>
  <c r="AH530" s="1"/>
  <c r="X530"/>
  <c r="V530"/>
  <c r="S530"/>
  <c r="N24" i="5" s="1"/>
  <c r="R530" i="3"/>
  <c r="AR529"/>
  <c r="AQ529"/>
  <c r="AO529"/>
  <c r="N27" i="9" s="1"/>
  <c r="AN529" i="3"/>
  <c r="AK529"/>
  <c r="AJ529"/>
  <c r="AI529"/>
  <c r="AH529"/>
  <c r="W529"/>
  <c r="N23" i="7" s="1"/>
  <c r="V529" i="3"/>
  <c r="U529"/>
  <c r="N23" i="6" s="1"/>
  <c r="T529" i="3"/>
  <c r="X529" s="1"/>
  <c r="AR528"/>
  <c r="AQ528"/>
  <c r="AN528"/>
  <c r="AJ528"/>
  <c r="AH528"/>
  <c r="AE528"/>
  <c r="AK528" s="1"/>
  <c r="AD528"/>
  <c r="AC528"/>
  <c r="AB528"/>
  <c r="X528"/>
  <c r="V528"/>
  <c r="S528"/>
  <c r="Y528" s="1"/>
  <c r="N22" i="8" s="1"/>
  <c r="R528" i="3"/>
  <c r="AQ527"/>
  <c r="AO527"/>
  <c r="N25" i="9" s="1"/>
  <c r="AN527" i="3"/>
  <c r="AI527"/>
  <c r="AG527"/>
  <c r="AG532" s="1"/>
  <c r="AF527"/>
  <c r="AE527"/>
  <c r="AK527" s="1"/>
  <c r="AD527"/>
  <c r="AJ527" s="1"/>
  <c r="AC527"/>
  <c r="AR526" s="1"/>
  <c r="AB527"/>
  <c r="AQ526" s="1"/>
  <c r="Y527"/>
  <c r="N21" i="8" s="1"/>
  <c r="U527" i="3"/>
  <c r="N21" i="6" s="1"/>
  <c r="T527" i="3"/>
  <c r="S527"/>
  <c r="N21" i="5" s="1"/>
  <c r="AN526" i="3"/>
  <c r="AK526"/>
  <c r="AJ526"/>
  <c r="AI526"/>
  <c r="AE526"/>
  <c r="AD526"/>
  <c r="AC526"/>
  <c r="AC532" s="1"/>
  <c r="AB526"/>
  <c r="AB532" s="1"/>
  <c r="W526"/>
  <c r="N20" i="7" s="1"/>
  <c r="U526" i="3"/>
  <c r="N20" i="6" s="1"/>
  <c r="S526" i="3"/>
  <c r="N20" i="5" s="1"/>
  <c r="R526" i="3"/>
  <c r="Q526"/>
  <c r="P526"/>
  <c r="V526" s="1"/>
  <c r="AR525"/>
  <c r="AO525"/>
  <c r="N23" i="9" s="1"/>
  <c r="AJ525" i="3"/>
  <c r="AH525"/>
  <c r="AE525"/>
  <c r="AK525" s="1"/>
  <c r="AD525"/>
  <c r="Y525"/>
  <c r="N19" i="8" s="1"/>
  <c r="X525" i="3"/>
  <c r="W525"/>
  <c r="N19" i="7" s="1"/>
  <c r="V525" i="3"/>
  <c r="Q525"/>
  <c r="N19" i="4" s="1"/>
  <c r="P525" i="3"/>
  <c r="AN521" s="1"/>
  <c r="AR524"/>
  <c r="AQ524"/>
  <c r="AN524"/>
  <c r="AK524"/>
  <c r="AJ524"/>
  <c r="AI524"/>
  <c r="AH524"/>
  <c r="Y524"/>
  <c r="N18" i="8" s="1"/>
  <c r="U524" i="3"/>
  <c r="N18" i="6" s="1"/>
  <c r="T524" i="3"/>
  <c r="AN520" s="1"/>
  <c r="S524"/>
  <c r="N18" i="5" s="1"/>
  <c r="R524" i="3"/>
  <c r="V524" s="1"/>
  <c r="Q524"/>
  <c r="AO520" s="1"/>
  <c r="N18" i="9" s="1"/>
  <c r="P524" i="3"/>
  <c r="AR523"/>
  <c r="AQ523"/>
  <c r="AK523"/>
  <c r="AJ523"/>
  <c r="AI523"/>
  <c r="AE523"/>
  <c r="AD523"/>
  <c r="AH523" s="1"/>
  <c r="Q523"/>
  <c r="N17" i="4" s="1"/>
  <c r="P523" i="3"/>
  <c r="AR522"/>
  <c r="AQ522"/>
  <c r="AO522"/>
  <c r="N20" i="9" s="1"/>
  <c r="AK522" i="3"/>
  <c r="AJ522"/>
  <c r="AI522"/>
  <c r="AH522"/>
  <c r="U522"/>
  <c r="N16" i="6" s="1"/>
  <c r="S522" i="3"/>
  <c r="N16" i="5" s="1"/>
  <c r="R522" i="3"/>
  <c r="AN518" s="1"/>
  <c r="P522"/>
  <c r="V522" s="1"/>
  <c r="AR521"/>
  <c r="AQ521"/>
  <c r="AO521"/>
  <c r="N19" i="9" s="1"/>
  <c r="AK521" i="3"/>
  <c r="AJ521"/>
  <c r="AI521"/>
  <c r="AH521"/>
  <c r="T521"/>
  <c r="D521"/>
  <c r="AR520"/>
  <c r="AQ520"/>
  <c r="AK520"/>
  <c r="AJ520"/>
  <c r="AE520"/>
  <c r="AI520" s="1"/>
  <c r="AD520"/>
  <c r="AH520" s="1"/>
  <c r="Y520"/>
  <c r="N14" i="8" s="1"/>
  <c r="X520" i="3"/>
  <c r="W520"/>
  <c r="N14" i="7" s="1"/>
  <c r="V520" i="3"/>
  <c r="S520"/>
  <c r="N14" i="5" s="1"/>
  <c r="R520" i="3"/>
  <c r="Q520"/>
  <c r="P520"/>
  <c r="AR519"/>
  <c r="AQ519"/>
  <c r="AK519"/>
  <c r="AJ519"/>
  <c r="AI519"/>
  <c r="AH519"/>
  <c r="Y519"/>
  <c r="N13" i="8" s="1"/>
  <c r="X519" i="3"/>
  <c r="W519"/>
  <c r="N13" i="7" s="1"/>
  <c r="V519" i="3"/>
  <c r="AR518"/>
  <c r="AQ518"/>
  <c r="AK518"/>
  <c r="AJ518"/>
  <c r="AI518"/>
  <c r="AH518"/>
  <c r="AR517"/>
  <c r="AQ517"/>
  <c r="AC517"/>
  <c r="AR516" s="1"/>
  <c r="AB517"/>
  <c r="U517"/>
  <c r="N11" i="6" s="1"/>
  <c r="T517" i="3"/>
  <c r="S517"/>
  <c r="N11" i="5" s="1"/>
  <c r="R517" i="3"/>
  <c r="V517" s="1"/>
  <c r="Q517"/>
  <c r="N11" i="4" s="1"/>
  <c r="P517" i="3"/>
  <c r="AO516"/>
  <c r="N14" i="9" s="1"/>
  <c r="AN516" i="3"/>
  <c r="AK516"/>
  <c r="AJ516"/>
  <c r="AI516"/>
  <c r="AH516"/>
  <c r="W516"/>
  <c r="N10" i="7" s="1"/>
  <c r="S516" i="3"/>
  <c r="N10" i="5" s="1"/>
  <c r="R516" i="3"/>
  <c r="X516" s="1"/>
  <c r="Q516"/>
  <c r="P516"/>
  <c r="AR515"/>
  <c r="AQ515"/>
  <c r="AO515"/>
  <c r="N13" i="9" s="1"/>
  <c r="AN515" i="3"/>
  <c r="AK515"/>
  <c r="AJ515"/>
  <c r="AI515"/>
  <c r="AH515"/>
  <c r="W515"/>
  <c r="N9" i="7" s="1"/>
  <c r="V515" i="3"/>
  <c r="U515"/>
  <c r="N9" i="6" s="1"/>
  <c r="T515" i="3"/>
  <c r="X515" s="1"/>
  <c r="S515"/>
  <c r="N9" i="5" s="1"/>
  <c r="R515" i="3"/>
  <c r="Q515"/>
  <c r="N9" i="4" s="1"/>
  <c r="P515" i="3"/>
  <c r="AN511" s="1"/>
  <c r="AR514"/>
  <c r="AQ514"/>
  <c r="AK514"/>
  <c r="AJ514"/>
  <c r="AI514"/>
  <c r="AH514"/>
  <c r="AR513"/>
  <c r="AQ513"/>
  <c r="AN513"/>
  <c r="AE513"/>
  <c r="AE517" s="1"/>
  <c r="AD513"/>
  <c r="AH513" s="1"/>
  <c r="AQ512"/>
  <c r="AK512"/>
  <c r="AJ512"/>
  <c r="AI512"/>
  <c r="AH512"/>
  <c r="AR511"/>
  <c r="AQ511"/>
  <c r="AK511"/>
  <c r="AJ511"/>
  <c r="AI511"/>
  <c r="AH511"/>
  <c r="AR510"/>
  <c r="AQ510"/>
  <c r="AI510"/>
  <c r="AH510"/>
  <c r="AG510"/>
  <c r="AG517" s="1"/>
  <c r="U518" s="1"/>
  <c r="N12" i="6" s="1"/>
  <c r="AF510" i="3"/>
  <c r="AF517" s="1"/>
  <c r="T518" s="1"/>
  <c r="AQ509"/>
  <c r="AK509"/>
  <c r="AJ509"/>
  <c r="AI509"/>
  <c r="AH509"/>
  <c r="AR508"/>
  <c r="AQ508"/>
  <c r="AR503"/>
  <c r="AQ503"/>
  <c r="AG503"/>
  <c r="AF503"/>
  <c r="T474" s="1"/>
  <c r="AE503"/>
  <c r="AI503" s="1"/>
  <c r="AD503"/>
  <c r="AC503"/>
  <c r="AB503"/>
  <c r="AR502"/>
  <c r="AQ502"/>
  <c r="AK502"/>
  <c r="AJ502"/>
  <c r="AI502"/>
  <c r="AH502"/>
  <c r="AR501"/>
  <c r="AQ501"/>
  <c r="AK501"/>
  <c r="AJ501"/>
  <c r="AI501"/>
  <c r="AH501"/>
  <c r="AQ500"/>
  <c r="AJ500"/>
  <c r="AG499"/>
  <c r="U473" s="1"/>
  <c r="M20" i="6" s="1"/>
  <c r="AF499" i="3"/>
  <c r="AC499"/>
  <c r="AB499"/>
  <c r="P473" s="1"/>
  <c r="D499"/>
  <c r="AQ498"/>
  <c r="AE498"/>
  <c r="AI498" s="1"/>
  <c r="AD498"/>
  <c r="AH498" s="1"/>
  <c r="X498"/>
  <c r="U498"/>
  <c r="T498"/>
  <c r="S498"/>
  <c r="AO493" s="1"/>
  <c r="R498"/>
  <c r="AN493" s="1"/>
  <c r="AQ497"/>
  <c r="AE497"/>
  <c r="AI497" s="1"/>
  <c r="AD497"/>
  <c r="AD499" s="1"/>
  <c r="Y497"/>
  <c r="X497"/>
  <c r="W497"/>
  <c r="V497"/>
  <c r="U497"/>
  <c r="U493" s="1"/>
  <c r="M40" i="6" s="1"/>
  <c r="T497" i="3"/>
  <c r="AR496"/>
  <c r="AQ496"/>
  <c r="AG496"/>
  <c r="AF496"/>
  <c r="AD496"/>
  <c r="R471" s="1"/>
  <c r="X471" s="1"/>
  <c r="AC496"/>
  <c r="AB496"/>
  <c r="P471" s="1"/>
  <c r="Y496"/>
  <c r="S496"/>
  <c r="AO492" s="1"/>
  <c r="R496"/>
  <c r="AN492" s="1"/>
  <c r="AR495"/>
  <c r="AQ495"/>
  <c r="AK495"/>
  <c r="AJ495"/>
  <c r="AI495"/>
  <c r="AH495"/>
  <c r="X495"/>
  <c r="V495"/>
  <c r="S495"/>
  <c r="AO491" s="1"/>
  <c r="R495"/>
  <c r="AK494"/>
  <c r="AJ494"/>
  <c r="AI494"/>
  <c r="AH494"/>
  <c r="Y494"/>
  <c r="S494"/>
  <c r="R494"/>
  <c r="AN490" s="1"/>
  <c r="Q494"/>
  <c r="W494" s="1"/>
  <c r="P494"/>
  <c r="AE493"/>
  <c r="AD493"/>
  <c r="AJ493" s="1"/>
  <c r="T493"/>
  <c r="S493"/>
  <c r="P493"/>
  <c r="AG492"/>
  <c r="AF492"/>
  <c r="AC492"/>
  <c r="AB492"/>
  <c r="Y492"/>
  <c r="M39" i="8" s="1"/>
  <c r="X492" i="3"/>
  <c r="W492"/>
  <c r="M39" i="7" s="1"/>
  <c r="V492" i="3"/>
  <c r="AR491"/>
  <c r="AQ491"/>
  <c r="AN491"/>
  <c r="AJ491"/>
  <c r="AH491"/>
  <c r="AC491"/>
  <c r="AR492" s="1"/>
  <c r="AB491"/>
  <c r="AQ492" s="1"/>
  <c r="W491"/>
  <c r="M38" i="7" s="1"/>
  <c r="V491" i="3"/>
  <c r="U491"/>
  <c r="M38" i="6" s="1"/>
  <c r="T491" i="3"/>
  <c r="X491" s="1"/>
  <c r="S491"/>
  <c r="M38" i="5" s="1"/>
  <c r="R491" i="3"/>
  <c r="Q491"/>
  <c r="M38" i="4" s="1"/>
  <c r="P491" i="3"/>
  <c r="AR490"/>
  <c r="AQ490"/>
  <c r="AO490"/>
  <c r="AK490"/>
  <c r="AJ490"/>
  <c r="AI490"/>
  <c r="AH490"/>
  <c r="Y490"/>
  <c r="M37" i="8" s="1"/>
  <c r="X490" i="3"/>
  <c r="W490"/>
  <c r="M37" i="7" s="1"/>
  <c r="V490" i="3"/>
  <c r="D490"/>
  <c r="AK489"/>
  <c r="AJ489"/>
  <c r="AI489"/>
  <c r="AH489"/>
  <c r="Y489"/>
  <c r="M36" i="8" s="1"/>
  <c r="X489" i="3"/>
  <c r="W489"/>
  <c r="M36" i="7" s="1"/>
  <c r="V489" i="3"/>
  <c r="AO488"/>
  <c r="M39" i="9" s="1"/>
  <c r="AN488" i="3"/>
  <c r="AK488"/>
  <c r="AE488"/>
  <c r="AE492" s="1"/>
  <c r="S470" s="1"/>
  <c r="M17" i="5" s="1"/>
  <c r="AD488" i="3"/>
  <c r="Y488"/>
  <c r="M35" i="8" s="1"/>
  <c r="X488" i="3"/>
  <c r="W488"/>
  <c r="M35" i="7" s="1"/>
  <c r="V488" i="3"/>
  <c r="AO487"/>
  <c r="M38" i="9" s="1"/>
  <c r="AN487" i="3"/>
  <c r="Y487"/>
  <c r="M34" i="8" s="1"/>
  <c r="X487" i="3"/>
  <c r="W487"/>
  <c r="M34" i="7" s="1"/>
  <c r="V487" i="3"/>
  <c r="Q487"/>
  <c r="M34" i="4" s="1"/>
  <c r="P487" i="3"/>
  <c r="AQ486"/>
  <c r="AO486"/>
  <c r="M37" i="9" s="1"/>
  <c r="AN486" i="3"/>
  <c r="Y486"/>
  <c r="M33" i="8" s="1"/>
  <c r="X486" i="3"/>
  <c r="W486"/>
  <c r="V486"/>
  <c r="AR485"/>
  <c r="AQ485"/>
  <c r="AO485"/>
  <c r="M36" i="9" s="1"/>
  <c r="AN485" i="3"/>
  <c r="AH485"/>
  <c r="AG485"/>
  <c r="AF485"/>
  <c r="AE485"/>
  <c r="AD485"/>
  <c r="AJ485" s="1"/>
  <c r="AC485"/>
  <c r="AB485"/>
  <c r="X485"/>
  <c r="W485"/>
  <c r="M32" i="7" s="1"/>
  <c r="U485" i="3"/>
  <c r="T485"/>
  <c r="S485"/>
  <c r="M32" i="5" s="1"/>
  <c r="R485" i="3"/>
  <c r="Q485"/>
  <c r="M32" i="4" s="1"/>
  <c r="P485" i="3"/>
  <c r="AR484"/>
  <c r="AQ484"/>
  <c r="AO484"/>
  <c r="M35" i="9" s="1"/>
  <c r="AN484" i="3"/>
  <c r="AK484"/>
  <c r="AJ484"/>
  <c r="AI484"/>
  <c r="AH484"/>
  <c r="Y484"/>
  <c r="M31" i="8" s="1"/>
  <c r="W484" i="3"/>
  <c r="M31" i="7" s="1"/>
  <c r="U484" i="3"/>
  <c r="M31" i="6" s="1"/>
  <c r="S484" i="3"/>
  <c r="M31" i="5" s="1"/>
  <c r="R484" i="3"/>
  <c r="AR483"/>
  <c r="AQ483"/>
  <c r="AO483"/>
  <c r="M34" i="9" s="1"/>
  <c r="AN483" i="3"/>
  <c r="AK483"/>
  <c r="AJ483"/>
  <c r="AI483"/>
  <c r="AH483"/>
  <c r="Y483"/>
  <c r="M30" i="8" s="1"/>
  <c r="X483" i="3"/>
  <c r="W483"/>
  <c r="M30" i="7" s="1"/>
  <c r="S483" i="3"/>
  <c r="M30" i="5" s="1"/>
  <c r="R483" i="3"/>
  <c r="Q483"/>
  <c r="M30" i="4" s="1"/>
  <c r="P483" i="3"/>
  <c r="AR482"/>
  <c r="AQ482"/>
  <c r="AO482"/>
  <c r="M33" i="9" s="1"/>
  <c r="AN482" i="3"/>
  <c r="AK482"/>
  <c r="AJ482"/>
  <c r="AI482"/>
  <c r="AH482"/>
  <c r="Y482"/>
  <c r="W482"/>
  <c r="M29" i="7" s="1"/>
  <c r="U482" i="3"/>
  <c r="M29" i="6" s="1"/>
  <c r="T482" i="3"/>
  <c r="S482"/>
  <c r="R482"/>
  <c r="X482" s="1"/>
  <c r="Q482"/>
  <c r="AO478" s="1"/>
  <c r="M29" i="9" s="1"/>
  <c r="P482" i="3"/>
  <c r="V482" s="1"/>
  <c r="AR481"/>
  <c r="AQ481"/>
  <c r="AK481"/>
  <c r="AJ481"/>
  <c r="AI481"/>
  <c r="AH481"/>
  <c r="Y481"/>
  <c r="M28" i="8" s="1"/>
  <c r="X481" i="3"/>
  <c r="Q481"/>
  <c r="M28" i="4" s="1"/>
  <c r="P481" i="3"/>
  <c r="V481" s="1"/>
  <c r="AO480"/>
  <c r="M31" i="9" s="1"/>
  <c r="AK480" i="3"/>
  <c r="AJ480"/>
  <c r="AI480"/>
  <c r="AH480"/>
  <c r="Y480"/>
  <c r="M27" i="8" s="1"/>
  <c r="X480" i="3"/>
  <c r="W480"/>
  <c r="M27" i="7" s="1"/>
  <c r="V480" i="3"/>
  <c r="AG479"/>
  <c r="U468" s="1"/>
  <c r="M15" i="6" s="1"/>
  <c r="AB479" i="3"/>
  <c r="Y479"/>
  <c r="M26" i="8" s="1"/>
  <c r="X479" i="3"/>
  <c r="W479"/>
  <c r="M26" i="7" s="1"/>
  <c r="V479" i="3"/>
  <c r="AN478"/>
  <c r="AK478"/>
  <c r="AJ478"/>
  <c r="AI478"/>
  <c r="AH478"/>
  <c r="AE478"/>
  <c r="AR478" s="1"/>
  <c r="AD478"/>
  <c r="AQ478" s="1"/>
  <c r="X478"/>
  <c r="W478"/>
  <c r="M25" i="7" s="1"/>
  <c r="V478" i="3"/>
  <c r="U478"/>
  <c r="T478"/>
  <c r="AR477"/>
  <c r="AQ477"/>
  <c r="AO477"/>
  <c r="M28" i="9" s="1"/>
  <c r="AK477" i="3"/>
  <c r="AJ477"/>
  <c r="AI477"/>
  <c r="AH477"/>
  <c r="V477"/>
  <c r="U477"/>
  <c r="M24" i="6" s="1"/>
  <c r="T477" i="3"/>
  <c r="AN473" s="1"/>
  <c r="S477"/>
  <c r="R477"/>
  <c r="X477" s="1"/>
  <c r="Q477"/>
  <c r="M24" i="4" s="1"/>
  <c r="P477" i="3"/>
  <c r="AR476"/>
  <c r="AQ476"/>
  <c r="AO476"/>
  <c r="M27" i="9" s="1"/>
  <c r="AN476" i="3"/>
  <c r="AK476"/>
  <c r="AJ476"/>
  <c r="AI476"/>
  <c r="AH476"/>
  <c r="Y476"/>
  <c r="M23" i="8" s="1"/>
  <c r="X476" i="3"/>
  <c r="V476"/>
  <c r="Q476"/>
  <c r="P476"/>
  <c r="AR475"/>
  <c r="AQ475"/>
  <c r="AO475"/>
  <c r="M26" i="9" s="1"/>
  <c r="AN475" i="3"/>
  <c r="AK475"/>
  <c r="AJ475"/>
  <c r="AI475"/>
  <c r="AH475"/>
  <c r="Y475"/>
  <c r="M22" i="8" s="1"/>
  <c r="X475" i="3"/>
  <c r="W475"/>
  <c r="M22" i="7" s="1"/>
  <c r="V475" i="3"/>
  <c r="AO474"/>
  <c r="M25" i="9" s="1"/>
  <c r="AN474" i="3"/>
  <c r="AH474"/>
  <c r="AG474"/>
  <c r="AF474"/>
  <c r="AF479" s="1"/>
  <c r="AF486" s="1"/>
  <c r="AE474"/>
  <c r="AD474"/>
  <c r="AJ474" s="1"/>
  <c r="AC474"/>
  <c r="AB474"/>
  <c r="W474"/>
  <c r="M21" i="7" s="1"/>
  <c r="U474" i="3"/>
  <c r="S474"/>
  <c r="M21" i="5" s="1"/>
  <c r="Q474" i="3"/>
  <c r="P474"/>
  <c r="AO473"/>
  <c r="M24" i="9" s="1"/>
  <c r="AH473" i="3"/>
  <c r="AE473"/>
  <c r="AK473" s="1"/>
  <c r="AD473"/>
  <c r="AJ473" s="1"/>
  <c r="AC473"/>
  <c r="AB473"/>
  <c r="T473"/>
  <c r="Q473"/>
  <c r="M20" i="4" s="1"/>
  <c r="AQ472" i="3"/>
  <c r="AN472"/>
  <c r="AK472"/>
  <c r="AE472"/>
  <c r="AR472" s="1"/>
  <c r="AD472"/>
  <c r="Y472"/>
  <c r="M19" i="8" s="1"/>
  <c r="X472" i="3"/>
  <c r="W472"/>
  <c r="M19" i="7" s="1"/>
  <c r="V472" i="3"/>
  <c r="AR471"/>
  <c r="AQ471"/>
  <c r="AO471"/>
  <c r="M22" i="9" s="1"/>
  <c r="AN471" i="3"/>
  <c r="AK471"/>
  <c r="AJ471"/>
  <c r="AI471"/>
  <c r="AH471"/>
  <c r="V471"/>
  <c r="U471"/>
  <c r="M18" i="6" s="1"/>
  <c r="T471" i="3"/>
  <c r="Q471"/>
  <c r="M18" i="4" s="1"/>
  <c r="D471" i="3"/>
  <c r="AR470"/>
  <c r="AQ470"/>
  <c r="AK470"/>
  <c r="AJ470"/>
  <c r="AI470"/>
  <c r="AH470"/>
  <c r="U470"/>
  <c r="T470"/>
  <c r="Q470"/>
  <c r="P470"/>
  <c r="AR469"/>
  <c r="AQ469"/>
  <c r="AK469"/>
  <c r="AJ469"/>
  <c r="AI469"/>
  <c r="AH469"/>
  <c r="X469"/>
  <c r="T469"/>
  <c r="S469"/>
  <c r="R469"/>
  <c r="Q469"/>
  <c r="M16" i="4" s="1"/>
  <c r="P469" i="3"/>
  <c r="AO468"/>
  <c r="M19" i="9" s="1"/>
  <c r="AN468" i="3"/>
  <c r="AK468"/>
  <c r="AJ468"/>
  <c r="AI468"/>
  <c r="AH468"/>
  <c r="AC468"/>
  <c r="AR468" s="1"/>
  <c r="AB468"/>
  <c r="AQ468" s="1"/>
  <c r="T468"/>
  <c r="AR467"/>
  <c r="AQ467"/>
  <c r="AN467"/>
  <c r="AK467"/>
  <c r="AJ467"/>
  <c r="AI467"/>
  <c r="AH467"/>
  <c r="Y467"/>
  <c r="M14" i="8" s="1"/>
  <c r="X467" i="3"/>
  <c r="W467"/>
  <c r="M14" i="7" s="1"/>
  <c r="V467" i="3"/>
  <c r="S467"/>
  <c r="M14" i="5" s="1"/>
  <c r="R467" i="3"/>
  <c r="AO466"/>
  <c r="M17" i="9" s="1"/>
  <c r="AK466" i="3"/>
  <c r="AJ466"/>
  <c r="AE466"/>
  <c r="AR466" s="1"/>
  <c r="AD466"/>
  <c r="AQ466" s="1"/>
  <c r="Y466"/>
  <c r="M13" i="8" s="1"/>
  <c r="X466" i="3"/>
  <c r="W466"/>
  <c r="M13" i="7" s="1"/>
  <c r="V466" i="3"/>
  <c r="Q466"/>
  <c r="M13" i="4" s="1"/>
  <c r="P466" i="3"/>
  <c r="AR465"/>
  <c r="AQ465"/>
  <c r="AK465"/>
  <c r="AJ465"/>
  <c r="AI465"/>
  <c r="AH465"/>
  <c r="P465"/>
  <c r="AE464"/>
  <c r="S465" s="1"/>
  <c r="AD464"/>
  <c r="AC464"/>
  <c r="Q465" s="1"/>
  <c r="AB464"/>
  <c r="W464"/>
  <c r="M11" i="7" s="1"/>
  <c r="V464" i="3"/>
  <c r="U464"/>
  <c r="Y464" s="1"/>
  <c r="M11" i="8" s="1"/>
  <c r="T464" i="3"/>
  <c r="Q464"/>
  <c r="P464"/>
  <c r="AR463"/>
  <c r="AQ463"/>
  <c r="AO463"/>
  <c r="M14" i="9" s="1"/>
  <c r="AN463" i="3"/>
  <c r="AK463"/>
  <c r="AJ463"/>
  <c r="AI463"/>
  <c r="AH463"/>
  <c r="W463"/>
  <c r="M10" i="7" s="1"/>
  <c r="V463" i="3"/>
  <c r="U463"/>
  <c r="M10" i="6" s="1"/>
  <c r="T463" i="3"/>
  <c r="X463" s="1"/>
  <c r="S463"/>
  <c r="M10" i="5" s="1"/>
  <c r="R463" i="3"/>
  <c r="Q463"/>
  <c r="M10" i="4" s="1"/>
  <c r="P463" i="3"/>
  <c r="AN459" s="1"/>
  <c r="AR462"/>
  <c r="AO462"/>
  <c r="M13" i="9" s="1"/>
  <c r="AN462" i="3"/>
  <c r="AI462"/>
  <c r="AH462"/>
  <c r="AG462"/>
  <c r="AK462" s="1"/>
  <c r="AF462"/>
  <c r="AJ462" s="1"/>
  <c r="Y462"/>
  <c r="M9" i="8" s="1"/>
  <c r="X462" i="3"/>
  <c r="S462"/>
  <c r="M9" i="5" s="1"/>
  <c r="R462" i="3"/>
  <c r="Q462"/>
  <c r="P462"/>
  <c r="V462" s="1"/>
  <c r="AR461"/>
  <c r="AQ461"/>
  <c r="AK461"/>
  <c r="AJ461"/>
  <c r="AI461"/>
  <c r="AH461"/>
  <c r="AR460"/>
  <c r="AQ460"/>
  <c r="AK460"/>
  <c r="AJ460"/>
  <c r="AI460"/>
  <c r="AH460"/>
  <c r="AR459"/>
  <c r="AQ459"/>
  <c r="AK459"/>
  <c r="AJ459"/>
  <c r="AI459"/>
  <c r="AH459"/>
  <c r="AR458"/>
  <c r="AQ458"/>
  <c r="AK458"/>
  <c r="AJ458"/>
  <c r="AI458"/>
  <c r="AH458"/>
  <c r="AR457"/>
  <c r="AQ457"/>
  <c r="AK457"/>
  <c r="AJ457"/>
  <c r="AI457"/>
  <c r="AH457"/>
  <c r="AR456"/>
  <c r="AQ456"/>
  <c r="AK456"/>
  <c r="AJ456"/>
  <c r="AI456"/>
  <c r="AH456"/>
  <c r="U454"/>
  <c r="O454"/>
  <c r="AA453"/>
  <c r="AK450"/>
  <c r="AH450"/>
  <c r="AG450"/>
  <c r="U420" s="1"/>
  <c r="AF450"/>
  <c r="AE450"/>
  <c r="AD450"/>
  <c r="AC450"/>
  <c r="AB450"/>
  <c r="AR449"/>
  <c r="AQ449"/>
  <c r="AK449"/>
  <c r="AJ449"/>
  <c r="AI449"/>
  <c r="AH449"/>
  <c r="AR448"/>
  <c r="AJ448"/>
  <c r="AI448"/>
  <c r="AH448"/>
  <c r="AG448"/>
  <c r="AK448" s="1"/>
  <c r="AF448"/>
  <c r="AQ448" s="1"/>
  <c r="AR447"/>
  <c r="AQ447"/>
  <c r="AJ447"/>
  <c r="AH446"/>
  <c r="AE446"/>
  <c r="AD446"/>
  <c r="AQ446" s="1"/>
  <c r="AC446"/>
  <c r="AB446"/>
  <c r="AR445"/>
  <c r="AQ445"/>
  <c r="AK445"/>
  <c r="AJ445"/>
  <c r="AI445"/>
  <c r="AH445"/>
  <c r="AR444"/>
  <c r="AK444"/>
  <c r="AJ444"/>
  <c r="AI444"/>
  <c r="AG444"/>
  <c r="AG446" s="1"/>
  <c r="U419" s="1"/>
  <c r="L20" i="6" s="1"/>
  <c r="AF444" i="3"/>
  <c r="AF446" s="1"/>
  <c r="T419" s="1"/>
  <c r="X444"/>
  <c r="W444"/>
  <c r="V444"/>
  <c r="U444"/>
  <c r="Y444" s="1"/>
  <c r="T444"/>
  <c r="AG443"/>
  <c r="U417" s="1"/>
  <c r="L18" i="6" s="1"/>
  <c r="AF443" i="3"/>
  <c r="AC443"/>
  <c r="AB443"/>
  <c r="Y443"/>
  <c r="X443"/>
  <c r="W443"/>
  <c r="V443"/>
  <c r="D443"/>
  <c r="AR442"/>
  <c r="AQ442"/>
  <c r="AK442"/>
  <c r="AJ442"/>
  <c r="AI442"/>
  <c r="AH442"/>
  <c r="Y442"/>
  <c r="X442"/>
  <c r="W442"/>
  <c r="V442"/>
  <c r="AR441"/>
  <c r="AQ441"/>
  <c r="AK441"/>
  <c r="AJ441"/>
  <c r="AI441"/>
  <c r="AH441"/>
  <c r="Y441"/>
  <c r="W441"/>
  <c r="S441"/>
  <c r="R441"/>
  <c r="AE440"/>
  <c r="AE443" s="1"/>
  <c r="AD440"/>
  <c r="W440"/>
  <c r="U440"/>
  <c r="T440"/>
  <c r="T439" s="1"/>
  <c r="S440"/>
  <c r="S439" s="1"/>
  <c r="R440"/>
  <c r="AN439"/>
  <c r="AG439"/>
  <c r="AF439"/>
  <c r="AE439"/>
  <c r="U439"/>
  <c r="L40" i="6" s="1"/>
  <c r="Q439" i="3"/>
  <c r="L40" i="4" s="1"/>
  <c r="P439" i="3"/>
  <c r="AR438"/>
  <c r="AQ438"/>
  <c r="AO438"/>
  <c r="AN438"/>
  <c r="AJ438"/>
  <c r="AH438"/>
  <c r="X438"/>
  <c r="V438"/>
  <c r="S438"/>
  <c r="R438"/>
  <c r="AO437"/>
  <c r="AN437"/>
  <c r="AK437"/>
  <c r="AJ437"/>
  <c r="AI437"/>
  <c r="AC437"/>
  <c r="AC439" s="1"/>
  <c r="Q416" s="1"/>
  <c r="AB437"/>
  <c r="AB439" s="1"/>
  <c r="X437"/>
  <c r="U437"/>
  <c r="T437"/>
  <c r="S437"/>
  <c r="L38" i="5" s="1"/>
  <c r="R437" i="3"/>
  <c r="Q437"/>
  <c r="L38" i="4" s="1"/>
  <c r="P437" i="3"/>
  <c r="V437" s="1"/>
  <c r="AR436"/>
  <c r="AQ436"/>
  <c r="AO436"/>
  <c r="AK436"/>
  <c r="AJ436"/>
  <c r="AI436"/>
  <c r="AH436"/>
  <c r="Y436"/>
  <c r="L37" i="8" s="1"/>
  <c r="X436" i="3"/>
  <c r="W436"/>
  <c r="L37" i="7" s="1"/>
  <c r="V436" i="3"/>
  <c r="D436"/>
  <c r="AJ435"/>
  <c r="AE435"/>
  <c r="AR435" s="1"/>
  <c r="AD435"/>
  <c r="AQ435" s="1"/>
  <c r="Y435"/>
  <c r="L36" i="8" s="1"/>
  <c r="X435" i="3"/>
  <c r="W435"/>
  <c r="L36" i="7" s="1"/>
  <c r="V435" i="3"/>
  <c r="AR434"/>
  <c r="AQ434"/>
  <c r="AN434"/>
  <c r="AK434"/>
  <c r="AJ434"/>
  <c r="AI434"/>
  <c r="AH434"/>
  <c r="Y434"/>
  <c r="L35" i="8" s="1"/>
  <c r="X434" i="3"/>
  <c r="V434"/>
  <c r="Q434"/>
  <c r="P434"/>
  <c r="Y433"/>
  <c r="L34" i="8" s="1"/>
  <c r="X433" i="3"/>
  <c r="W433"/>
  <c r="L34" i="7" s="1"/>
  <c r="V433" i="3"/>
  <c r="AO432"/>
  <c r="L37" i="9" s="1"/>
  <c r="AN432" i="3"/>
  <c r="AG432"/>
  <c r="Y432"/>
  <c r="L33" i="8" s="1"/>
  <c r="X432" i="3"/>
  <c r="W432"/>
  <c r="L33" i="7" s="1"/>
  <c r="V432" i="3"/>
  <c r="AQ431"/>
  <c r="AO431"/>
  <c r="L36" i="9" s="1"/>
  <c r="AN431" i="3"/>
  <c r="AK431"/>
  <c r="AI431"/>
  <c r="AG431"/>
  <c r="AF431"/>
  <c r="AE431"/>
  <c r="AD431"/>
  <c r="AC431"/>
  <c r="AC432" s="1"/>
  <c r="AB431"/>
  <c r="AB432" s="1"/>
  <c r="Y431"/>
  <c r="L32" i="8" s="1"/>
  <c r="X431" i="3"/>
  <c r="V431"/>
  <c r="S431"/>
  <c r="L32" i="5" s="1"/>
  <c r="R431" i="3"/>
  <c r="Q431"/>
  <c r="L32" i="4" s="1"/>
  <c r="P431" i="3"/>
  <c r="AN427" s="1"/>
  <c r="AR430"/>
  <c r="AQ430"/>
  <c r="AN430"/>
  <c r="AK430"/>
  <c r="AJ430"/>
  <c r="AI430"/>
  <c r="AH430"/>
  <c r="Y430"/>
  <c r="L31" i="8" s="1"/>
  <c r="X430" i="3"/>
  <c r="W430"/>
  <c r="L31" i="7" s="1"/>
  <c r="V430" i="3"/>
  <c r="S430"/>
  <c r="L31" i="5" s="1"/>
  <c r="R430" i="3"/>
  <c r="AR429"/>
  <c r="AQ429"/>
  <c r="AO429"/>
  <c r="L34" i="9" s="1"/>
  <c r="AN429" i="3"/>
  <c r="AK429"/>
  <c r="AJ429"/>
  <c r="AI429"/>
  <c r="AH429"/>
  <c r="Y429"/>
  <c r="L30" i="8" s="1"/>
  <c r="W429" i="3"/>
  <c r="L30" i="7" s="1"/>
  <c r="V429" i="3"/>
  <c r="U429"/>
  <c r="L30" i="6" s="1"/>
  <c r="T429" i="3"/>
  <c r="S429"/>
  <c r="L30" i="5" s="1"/>
  <c r="R429" i="3"/>
  <c r="AR428"/>
  <c r="AQ428"/>
  <c r="AO428"/>
  <c r="L33" i="9" s="1"/>
  <c r="AN428" i="3"/>
  <c r="AK428"/>
  <c r="AJ428"/>
  <c r="AI428"/>
  <c r="AH428"/>
  <c r="Y428"/>
  <c r="L29" i="8" s="1"/>
  <c r="W428" i="3"/>
  <c r="L29" i="7" s="1"/>
  <c r="S428" i="3"/>
  <c r="L29" i="5" s="1"/>
  <c r="R428" i="3"/>
  <c r="Q428"/>
  <c r="L29" i="4" s="1"/>
  <c r="P428" i="3"/>
  <c r="AR427"/>
  <c r="AQ427"/>
  <c r="AO427"/>
  <c r="L32" i="9" s="1"/>
  <c r="AK427" i="3"/>
  <c r="AJ427"/>
  <c r="AI427"/>
  <c r="AH427"/>
  <c r="Y427"/>
  <c r="L28" i="8" s="1"/>
  <c r="X427" i="3"/>
  <c r="W427"/>
  <c r="L28" i="7" s="1"/>
  <c r="V427" i="3"/>
  <c r="AR426"/>
  <c r="AQ426"/>
  <c r="AO426"/>
  <c r="L31" i="9" s="1"/>
  <c r="AN426" i="3"/>
  <c r="AK426"/>
  <c r="AJ426"/>
  <c r="AI426"/>
  <c r="AH426"/>
  <c r="Y426"/>
  <c r="L27" i="8" s="1"/>
  <c r="X426" i="3"/>
  <c r="W426"/>
  <c r="L27" i="7" s="1"/>
  <c r="V426" i="3"/>
  <c r="AO425"/>
  <c r="L30" i="9" s="1"/>
  <c r="AG425" i="3"/>
  <c r="AF425"/>
  <c r="T414" s="1"/>
  <c r="AC425"/>
  <c r="AB425"/>
  <c r="X425"/>
  <c r="S425"/>
  <c r="L26" i="5" s="1"/>
  <c r="R425" i="3"/>
  <c r="V425" s="1"/>
  <c r="AO424"/>
  <c r="L29" i="9" s="1"/>
  <c r="AK424" i="3"/>
  <c r="AJ424"/>
  <c r="AI424"/>
  <c r="AH424"/>
  <c r="Y424"/>
  <c r="L25" i="8" s="1"/>
  <c r="X424" i="3"/>
  <c r="W424"/>
  <c r="L25" i="7" s="1"/>
  <c r="V424" i="3"/>
  <c r="AR423"/>
  <c r="AQ423"/>
  <c r="AO423"/>
  <c r="L28" i="9" s="1"/>
  <c r="AN423" i="3"/>
  <c r="AK423"/>
  <c r="AJ423"/>
  <c r="AI423"/>
  <c r="AH423"/>
  <c r="AE423"/>
  <c r="AD423"/>
  <c r="Y423"/>
  <c r="L24" i="8" s="1"/>
  <c r="W423" i="3"/>
  <c r="L24" i="7" s="1"/>
  <c r="U423" i="3"/>
  <c r="L24" i="6" s="1"/>
  <c r="T423" i="3"/>
  <c r="X423" s="1"/>
  <c r="S423"/>
  <c r="L24" i="5" s="1"/>
  <c r="R423" i="3"/>
  <c r="Q423"/>
  <c r="L24" i="4" s="1"/>
  <c r="P423" i="3"/>
  <c r="V423" s="1"/>
  <c r="AR422"/>
  <c r="AQ422"/>
  <c r="AO422"/>
  <c r="L27" i="9" s="1"/>
  <c r="AN422" i="3"/>
  <c r="AK422"/>
  <c r="AJ422"/>
  <c r="AI422"/>
  <c r="AH422"/>
  <c r="Y422"/>
  <c r="L23" i="8" s="1"/>
  <c r="X422" i="3"/>
  <c r="W422"/>
  <c r="L23" i="7" s="1"/>
  <c r="V422" i="3"/>
  <c r="AR421"/>
  <c r="AQ421"/>
  <c r="AO421"/>
  <c r="L26" i="9" s="1"/>
  <c r="AN421" i="3"/>
  <c r="AK421"/>
  <c r="AJ421"/>
  <c r="AI421"/>
  <c r="AH421"/>
  <c r="AE421"/>
  <c r="AD421"/>
  <c r="Y421"/>
  <c r="L22" i="8" s="1"/>
  <c r="W421" i="3"/>
  <c r="L22" i="7" s="1"/>
  <c r="S421" i="3"/>
  <c r="L22" i="5" s="1"/>
  <c r="R421" i="3"/>
  <c r="AR420"/>
  <c r="AQ420"/>
  <c r="AO420"/>
  <c r="L25" i="9" s="1"/>
  <c r="AN420" i="3"/>
  <c r="AK420"/>
  <c r="AJ420"/>
  <c r="AI420"/>
  <c r="AH420"/>
  <c r="AE420"/>
  <c r="AD420"/>
  <c r="T420"/>
  <c r="X420" s="1"/>
  <c r="S420"/>
  <c r="L21" i="5" s="1"/>
  <c r="R420" i="3"/>
  <c r="P420"/>
  <c r="V420" s="1"/>
  <c r="AR419"/>
  <c r="AQ419"/>
  <c r="AN419"/>
  <c r="AH419"/>
  <c r="AE419"/>
  <c r="AD419"/>
  <c r="AJ419" s="1"/>
  <c r="S419"/>
  <c r="P419"/>
  <c r="AO418"/>
  <c r="L23" i="9" s="1"/>
  <c r="AN418" i="3"/>
  <c r="AK418"/>
  <c r="AJ418"/>
  <c r="AI418"/>
  <c r="AH418"/>
  <c r="AE418"/>
  <c r="AD418"/>
  <c r="Y418"/>
  <c r="L19" i="8" s="1"/>
  <c r="W418" i="3"/>
  <c r="L19" i="7" s="1"/>
  <c r="V418" i="3"/>
  <c r="U418"/>
  <c r="L19" i="6" s="1"/>
  <c r="T418" i="3"/>
  <c r="S418"/>
  <c r="L19" i="5" s="1"/>
  <c r="R418" i="3"/>
  <c r="AR417"/>
  <c r="AQ417"/>
  <c r="AO417"/>
  <c r="L22" i="9" s="1"/>
  <c r="AK417" i="3"/>
  <c r="AJ417"/>
  <c r="AI417"/>
  <c r="AH417"/>
  <c r="T417"/>
  <c r="Q417"/>
  <c r="L18" i="4" s="1"/>
  <c r="AR416" i="3"/>
  <c r="AQ416"/>
  <c r="AN416"/>
  <c r="AK416"/>
  <c r="AJ416"/>
  <c r="AI416"/>
  <c r="AH416"/>
  <c r="U416"/>
  <c r="L17" i="6" s="1"/>
  <c r="T416" i="3"/>
  <c r="AR415"/>
  <c r="AQ415"/>
  <c r="AK415"/>
  <c r="AI415"/>
  <c r="AE415"/>
  <c r="AD415"/>
  <c r="U415"/>
  <c r="L16" i="6" s="1"/>
  <c r="S415" i="3"/>
  <c r="L16" i="5" s="1"/>
  <c r="R415" i="3"/>
  <c r="D415"/>
  <c r="AR414"/>
  <c r="AQ414"/>
  <c r="AO414"/>
  <c r="L19" i="9" s="1"/>
  <c r="AK414" i="3"/>
  <c r="AJ414"/>
  <c r="AI414"/>
  <c r="AH414"/>
  <c r="U414"/>
  <c r="L15" i="6" s="1"/>
  <c r="P414" i="3"/>
  <c r="AR413"/>
  <c r="AQ413"/>
  <c r="AK413"/>
  <c r="AJ413"/>
  <c r="AI413"/>
  <c r="AH413"/>
  <c r="Y413"/>
  <c r="L14" i="8" s="1"/>
  <c r="W413" i="3"/>
  <c r="L14" i="7" s="1"/>
  <c r="S413" i="3"/>
  <c r="L14" i="5" s="1"/>
  <c r="R413" i="3"/>
  <c r="AN409" s="1"/>
  <c r="AR412"/>
  <c r="AQ412"/>
  <c r="AK412"/>
  <c r="AE412"/>
  <c r="AD412"/>
  <c r="Y412"/>
  <c r="L13" i="8" s="1"/>
  <c r="X412" i="3"/>
  <c r="W412"/>
  <c r="L13" i="7" s="1"/>
  <c r="V412" i="3"/>
  <c r="AQ411"/>
  <c r="AK411"/>
  <c r="AJ411"/>
  <c r="AI411"/>
  <c r="AH411"/>
  <c r="AR410"/>
  <c r="AG410"/>
  <c r="U411" s="1"/>
  <c r="L12" i="6" s="1"/>
  <c r="AF410" i="3"/>
  <c r="T411" s="1"/>
  <c r="AB410"/>
  <c r="W410"/>
  <c r="L11" i="7" s="1"/>
  <c r="U410" i="3"/>
  <c r="T410"/>
  <c r="S410"/>
  <c r="L11" i="5" s="1"/>
  <c r="R410" i="3"/>
  <c r="AO409"/>
  <c r="L14" i="9" s="1"/>
  <c r="AK409" i="3"/>
  <c r="AJ409"/>
  <c r="AI409"/>
  <c r="AH409"/>
  <c r="W409"/>
  <c r="L10" i="7" s="1"/>
  <c r="U409" i="3"/>
  <c r="T409"/>
  <c r="S409"/>
  <c r="L10" i="5" s="1"/>
  <c r="R409" i="3"/>
  <c r="Q409"/>
  <c r="L10" i="4" s="1"/>
  <c r="P409" i="3"/>
  <c r="AR408"/>
  <c r="AQ408"/>
  <c r="AO408"/>
  <c r="L13" i="9" s="1"/>
  <c r="AN408" i="3"/>
  <c r="AK408"/>
  <c r="AJ408"/>
  <c r="AI408"/>
  <c r="AH408"/>
  <c r="Y408"/>
  <c r="L9" i="8" s="1"/>
  <c r="U408" i="3"/>
  <c r="L9" i="6" s="1"/>
  <c r="T408" i="3"/>
  <c r="X408" s="1"/>
  <c r="S408"/>
  <c r="L9" i="5" s="1"/>
  <c r="R408" i="3"/>
  <c r="Q408"/>
  <c r="P408"/>
  <c r="V408" s="1"/>
  <c r="AR407"/>
  <c r="AQ407"/>
  <c r="AK407"/>
  <c r="AJ407"/>
  <c r="AI407"/>
  <c r="AH407"/>
  <c r="AR406"/>
  <c r="AQ406"/>
  <c r="AN406"/>
  <c r="AK406"/>
  <c r="AJ406"/>
  <c r="AI406"/>
  <c r="AH406"/>
  <c r="AR405"/>
  <c r="AQ405"/>
  <c r="AN405"/>
  <c r="AK405"/>
  <c r="AJ405"/>
  <c r="AI405"/>
  <c r="AH405"/>
  <c r="AR404"/>
  <c r="AQ404"/>
  <c r="AN404"/>
  <c r="AK404"/>
  <c r="AJ404"/>
  <c r="AI404"/>
  <c r="AH404"/>
  <c r="AR403"/>
  <c r="AQ403"/>
  <c r="AK403"/>
  <c r="AJ403"/>
  <c r="AC403"/>
  <c r="AB403"/>
  <c r="AE402"/>
  <c r="AE410" s="1"/>
  <c r="AD402"/>
  <c r="AR401"/>
  <c r="U400"/>
  <c r="O400"/>
  <c r="AA399" s="1"/>
  <c r="AG399"/>
  <c r="AQ396"/>
  <c r="AG396"/>
  <c r="AF396"/>
  <c r="AD396"/>
  <c r="AJ396" s="1"/>
  <c r="AC396"/>
  <c r="AB396"/>
  <c r="AR395"/>
  <c r="AQ395"/>
  <c r="AI395"/>
  <c r="AH395"/>
  <c r="AE395"/>
  <c r="AK395" s="1"/>
  <c r="AD395"/>
  <c r="AJ395" s="1"/>
  <c r="AR394"/>
  <c r="AQ394"/>
  <c r="AK394"/>
  <c r="AJ394"/>
  <c r="AI394"/>
  <c r="AH394"/>
  <c r="AJ393"/>
  <c r="AR392"/>
  <c r="AJ392"/>
  <c r="AI392"/>
  <c r="AG392"/>
  <c r="AF392"/>
  <c r="AE392"/>
  <c r="AK392" s="1"/>
  <c r="AD392"/>
  <c r="R366" s="1"/>
  <c r="AB392"/>
  <c r="AQ393" s="1"/>
  <c r="AR391"/>
  <c r="AQ391"/>
  <c r="AK391"/>
  <c r="AJ391"/>
  <c r="AI391"/>
  <c r="AC391"/>
  <c r="AC392" s="1"/>
  <c r="AR393" s="1"/>
  <c r="AB391"/>
  <c r="X391"/>
  <c r="W391"/>
  <c r="V391"/>
  <c r="U391"/>
  <c r="Y391" s="1"/>
  <c r="T391"/>
  <c r="AN386" s="1"/>
  <c r="AK390"/>
  <c r="AJ390"/>
  <c r="AI390"/>
  <c r="X390"/>
  <c r="W390"/>
  <c r="V390"/>
  <c r="U390"/>
  <c r="T390"/>
  <c r="T386" s="1"/>
  <c r="AR389"/>
  <c r="AQ389"/>
  <c r="AG389"/>
  <c r="U364" s="1"/>
  <c r="K18" i="6" s="1"/>
  <c r="AF389" i="3"/>
  <c r="T364" s="1"/>
  <c r="AE389"/>
  <c r="AD389"/>
  <c r="AB389"/>
  <c r="Y389"/>
  <c r="X389"/>
  <c r="V389"/>
  <c r="Q389"/>
  <c r="AO385" s="1"/>
  <c r="P389"/>
  <c r="AR388"/>
  <c r="AQ388"/>
  <c r="AK388"/>
  <c r="AJ388"/>
  <c r="AI388"/>
  <c r="AH388"/>
  <c r="Y388"/>
  <c r="X388"/>
  <c r="V388"/>
  <c r="S388"/>
  <c r="R388"/>
  <c r="Q388"/>
  <c r="P388"/>
  <c r="AN384" s="1"/>
  <c r="AK387"/>
  <c r="AJ387"/>
  <c r="AI387"/>
  <c r="AH387"/>
  <c r="Y387"/>
  <c r="X387"/>
  <c r="W387"/>
  <c r="S387"/>
  <c r="AO383" s="1"/>
  <c r="R387"/>
  <c r="Q387"/>
  <c r="Q386" s="1"/>
  <c r="K40" i="4" s="1"/>
  <c r="P387" i="3"/>
  <c r="AJ386"/>
  <c r="AC386"/>
  <c r="AC389" s="1"/>
  <c r="Q364" s="1"/>
  <c r="AB386"/>
  <c r="AQ387" s="1"/>
  <c r="S386"/>
  <c r="P386"/>
  <c r="AR385"/>
  <c r="AQ385"/>
  <c r="AN385"/>
  <c r="AG385"/>
  <c r="AF385"/>
  <c r="AC385"/>
  <c r="AB385"/>
  <c r="Y385"/>
  <c r="K39" i="8" s="1"/>
  <c r="X385" i="3"/>
  <c r="W385"/>
  <c r="K39" i="7" s="1"/>
  <c r="V385" i="3"/>
  <c r="D385"/>
  <c r="AR384"/>
  <c r="AQ384"/>
  <c r="AJ384"/>
  <c r="AH384"/>
  <c r="V384"/>
  <c r="U384"/>
  <c r="K38" i="6" s="1"/>
  <c r="T384" i="3"/>
  <c r="S384"/>
  <c r="K38" i="5" s="1"/>
  <c r="R384" i="3"/>
  <c r="Q384"/>
  <c r="P384"/>
  <c r="AQ383"/>
  <c r="AK383"/>
  <c r="AJ383"/>
  <c r="AI383"/>
  <c r="AH383"/>
  <c r="Y383"/>
  <c r="K37" i="8" s="1"/>
  <c r="X383" i="3"/>
  <c r="W383"/>
  <c r="K37" i="7" s="1"/>
  <c r="V383" i="3"/>
  <c r="AR382"/>
  <c r="AQ382"/>
  <c r="AJ382"/>
  <c r="AE382"/>
  <c r="AD382"/>
  <c r="Y382"/>
  <c r="K36" i="8" s="1"/>
  <c r="X382" i="3"/>
  <c r="W382"/>
  <c r="K36" i="7" s="1"/>
  <c r="V382" i="3"/>
  <c r="AR381"/>
  <c r="AQ381"/>
  <c r="AO381"/>
  <c r="K39" i="9" s="1"/>
  <c r="AN381" i="3"/>
  <c r="AK381"/>
  <c r="AJ381"/>
  <c r="AI381"/>
  <c r="AH381"/>
  <c r="Y381"/>
  <c r="K35" i="8" s="1"/>
  <c r="X381" i="3"/>
  <c r="W381"/>
  <c r="K35" i="7" s="1"/>
  <c r="V381" i="3"/>
  <c r="AO380"/>
  <c r="K38" i="9" s="1"/>
  <c r="AK380" i="3"/>
  <c r="AJ380"/>
  <c r="AI380"/>
  <c r="AH380"/>
  <c r="Y380"/>
  <c r="K34" i="8" s="1"/>
  <c r="X380" i="3"/>
  <c r="W380"/>
  <c r="K34" i="7" s="1"/>
  <c r="S380" i="3"/>
  <c r="K34" i="5" s="1"/>
  <c r="R380" i="3"/>
  <c r="V380" s="1"/>
  <c r="AO379"/>
  <c r="K37" i="9" s="1"/>
  <c r="AN379" i="3"/>
  <c r="Y379"/>
  <c r="K33" i="8" s="1"/>
  <c r="X379" i="3"/>
  <c r="W379"/>
  <c r="K33" i="7" s="1"/>
  <c r="V379" i="3"/>
  <c r="S379"/>
  <c r="K33" i="5" s="1"/>
  <c r="R379" i="3"/>
  <c r="AO378"/>
  <c r="K36" i="9" s="1"/>
  <c r="AN378" i="3"/>
  <c r="AF378"/>
  <c r="W378"/>
  <c r="K32" i="7" s="1"/>
  <c r="U378" i="3"/>
  <c r="T378"/>
  <c r="S378"/>
  <c r="R378"/>
  <c r="X378" s="1"/>
  <c r="Q378"/>
  <c r="K32" i="4" s="1"/>
  <c r="P378" i="3"/>
  <c r="AR377"/>
  <c r="AQ377"/>
  <c r="AO377"/>
  <c r="K35" i="9" s="1"/>
  <c r="AN377" i="3"/>
  <c r="AG377"/>
  <c r="AG378" s="1"/>
  <c r="AF377"/>
  <c r="AJ377" s="1"/>
  <c r="AE377"/>
  <c r="AD377"/>
  <c r="AC377"/>
  <c r="AB377"/>
  <c r="AH377" s="1"/>
  <c r="W377"/>
  <c r="K31" i="7" s="1"/>
  <c r="V377" i="3"/>
  <c r="U377"/>
  <c r="P377"/>
  <c r="AR376"/>
  <c r="AQ376"/>
  <c r="AN376"/>
  <c r="AK376"/>
  <c r="AJ376"/>
  <c r="AI376"/>
  <c r="AH376"/>
  <c r="Y376"/>
  <c r="K30" i="8" s="1"/>
  <c r="V376" i="3"/>
  <c r="U376"/>
  <c r="K30" i="6" s="1"/>
  <c r="T376" i="3"/>
  <c r="S376"/>
  <c r="K30" i="5" s="1"/>
  <c r="R376" i="3"/>
  <c r="Q376"/>
  <c r="P376"/>
  <c r="AN372" s="1"/>
  <c r="D376"/>
  <c r="AR375"/>
  <c r="AQ375"/>
  <c r="AO375"/>
  <c r="K33" i="9" s="1"/>
  <c r="AN375" i="3"/>
  <c r="AK375"/>
  <c r="AJ375"/>
  <c r="AI375"/>
  <c r="AH375"/>
  <c r="Y375"/>
  <c r="K29" i="8" s="1"/>
  <c r="W375" i="3"/>
  <c r="K29" i="7" s="1"/>
  <c r="U375" i="3"/>
  <c r="K29" i="6" s="1"/>
  <c r="T375" i="3"/>
  <c r="X375" s="1"/>
  <c r="S375"/>
  <c r="K29" i="5" s="1"/>
  <c r="R375" i="3"/>
  <c r="Q375"/>
  <c r="K29" i="4" s="1"/>
  <c r="P375" i="3"/>
  <c r="V375" s="1"/>
  <c r="AR374"/>
  <c r="AQ374"/>
  <c r="AK374"/>
  <c r="AJ374"/>
  <c r="AI374"/>
  <c r="AH374"/>
  <c r="Y374"/>
  <c r="K28" i="8" s="1"/>
  <c r="X374" i="3"/>
  <c r="W374"/>
  <c r="K28" i="7" s="1"/>
  <c r="V374" i="3"/>
  <c r="AR373"/>
  <c r="AQ373"/>
  <c r="AO373"/>
  <c r="K31" i="9" s="1"/>
  <c r="AK373" i="3"/>
  <c r="AJ373"/>
  <c r="AI373"/>
  <c r="AH373"/>
  <c r="Y373"/>
  <c r="K27" i="8" s="1"/>
  <c r="X373" i="3"/>
  <c r="W373"/>
  <c r="K27" i="7" s="1"/>
  <c r="V373" i="3"/>
  <c r="AO372"/>
  <c r="K30" i="9" s="1"/>
  <c r="AK372" i="3"/>
  <c r="AJ372"/>
  <c r="AI372"/>
  <c r="AH372"/>
  <c r="Y372"/>
  <c r="K26" i="8" s="1"/>
  <c r="X372" i="3"/>
  <c r="W372"/>
  <c r="K26" i="7" s="1"/>
  <c r="V372" i="3"/>
  <c r="U372"/>
  <c r="K26" i="6" s="1"/>
  <c r="T372" i="3"/>
  <c r="AN368" s="1"/>
  <c r="AO371"/>
  <c r="K29" i="9" s="1"/>
  <c r="AG371" i="3"/>
  <c r="AF371"/>
  <c r="AD371"/>
  <c r="AJ371" s="1"/>
  <c r="W371"/>
  <c r="K25" i="7" s="1"/>
  <c r="V371" i="3"/>
  <c r="U371"/>
  <c r="T371"/>
  <c r="X371" s="1"/>
  <c r="AO370"/>
  <c r="K28" i="9" s="1"/>
  <c r="AN370" i="3"/>
  <c r="AE370"/>
  <c r="AK370" s="1"/>
  <c r="AD370"/>
  <c r="AJ370" s="1"/>
  <c r="AC370"/>
  <c r="AB370"/>
  <c r="AQ370" s="1"/>
  <c r="W370"/>
  <c r="K24" i="7" s="1"/>
  <c r="V370" i="3"/>
  <c r="U370"/>
  <c r="K24" i="6" s="1"/>
  <c r="T370" i="3"/>
  <c r="S370"/>
  <c r="K24" i="5" s="1"/>
  <c r="R370" i="3"/>
  <c r="AR369"/>
  <c r="AQ369"/>
  <c r="AO369"/>
  <c r="K27" i="9" s="1"/>
  <c r="AN369" i="3"/>
  <c r="AK369"/>
  <c r="AJ369"/>
  <c r="AI369"/>
  <c r="AH369"/>
  <c r="Y369"/>
  <c r="K23" i="8" s="1"/>
  <c r="X369" i="3"/>
  <c r="W369"/>
  <c r="K23" i="7" s="1"/>
  <c r="V369" i="3"/>
  <c r="AR368"/>
  <c r="AQ368"/>
  <c r="AO368"/>
  <c r="K26" i="9" s="1"/>
  <c r="AK368" i="3"/>
  <c r="AJ368"/>
  <c r="AI368"/>
  <c r="AH368"/>
  <c r="Y368"/>
  <c r="K22" i="8" s="1"/>
  <c r="X368" i="3"/>
  <c r="W368"/>
  <c r="K22" i="7" s="1"/>
  <c r="V368" i="3"/>
  <c r="AR367"/>
  <c r="AQ367"/>
  <c r="AO367"/>
  <c r="K25" i="9" s="1"/>
  <c r="AK367" i="3"/>
  <c r="AJ367"/>
  <c r="AI367"/>
  <c r="AH367"/>
  <c r="V367"/>
  <c r="U367"/>
  <c r="K21" i="6" s="1"/>
  <c r="T367" i="3"/>
  <c r="R367"/>
  <c r="P367"/>
  <c r="AQ366"/>
  <c r="AK366"/>
  <c r="AJ366"/>
  <c r="AE366"/>
  <c r="AE371" s="1"/>
  <c r="AD366"/>
  <c r="AC366"/>
  <c r="AI366" s="1"/>
  <c r="AB366"/>
  <c r="AH366" s="1"/>
  <c r="Y366"/>
  <c r="K20" i="8" s="1"/>
  <c r="U366" i="3"/>
  <c r="K20" i="6" s="1"/>
  <c r="T366" i="3"/>
  <c r="X366" s="1"/>
  <c r="S366"/>
  <c r="K20" i="5" s="1"/>
  <c r="Q366" i="3"/>
  <c r="P366"/>
  <c r="V366" s="1"/>
  <c r="AO365"/>
  <c r="K23" i="9" s="1"/>
  <c r="AN365" i="3"/>
  <c r="AK365"/>
  <c r="AJ365"/>
  <c r="AI365"/>
  <c r="AE365"/>
  <c r="AD365"/>
  <c r="AC365"/>
  <c r="AR365" s="1"/>
  <c r="AB365"/>
  <c r="AQ365" s="1"/>
  <c r="Y365"/>
  <c r="K19" i="8" s="1"/>
  <c r="X365" i="3"/>
  <c r="W365"/>
  <c r="K19" i="7" s="1"/>
  <c r="V365" i="3"/>
  <c r="AO364"/>
  <c r="K22" i="9" s="1"/>
  <c r="AN364" i="3"/>
  <c r="AK364"/>
  <c r="AJ364"/>
  <c r="AI364"/>
  <c r="AE364"/>
  <c r="AD364"/>
  <c r="AC364"/>
  <c r="AR364" s="1"/>
  <c r="AB364"/>
  <c r="AH364" s="1"/>
  <c r="R364"/>
  <c r="X364" s="1"/>
  <c r="AR363"/>
  <c r="AQ363"/>
  <c r="AK363"/>
  <c r="AJ363"/>
  <c r="AI363"/>
  <c r="AH363"/>
  <c r="U363"/>
  <c r="K17" i="6" s="1"/>
  <c r="T363" i="3"/>
  <c r="Q363"/>
  <c r="P363"/>
  <c r="AO362"/>
  <c r="K20" i="9" s="1"/>
  <c r="AK362" i="3"/>
  <c r="AJ362"/>
  <c r="AI362"/>
  <c r="AH362"/>
  <c r="AE362"/>
  <c r="AR362" s="1"/>
  <c r="AD362"/>
  <c r="AQ362" s="1"/>
  <c r="T362"/>
  <c r="X362" s="1"/>
  <c r="R362"/>
  <c r="Q362"/>
  <c r="P362"/>
  <c r="V362" s="1"/>
  <c r="AR361"/>
  <c r="AQ361"/>
  <c r="AO361"/>
  <c r="K19" i="9" s="1"/>
  <c r="AN361" i="3"/>
  <c r="AK361"/>
  <c r="AJ361"/>
  <c r="AI361"/>
  <c r="AH361"/>
  <c r="U361"/>
  <c r="K15" i="6" s="1"/>
  <c r="T361" i="3"/>
  <c r="R361"/>
  <c r="X361" s="1"/>
  <c r="AR360"/>
  <c r="AQ360"/>
  <c r="AK360"/>
  <c r="AJ360"/>
  <c r="AI360"/>
  <c r="AH360"/>
  <c r="Y360"/>
  <c r="K14" i="8" s="1"/>
  <c r="U360" i="3"/>
  <c r="K14" i="6" s="1"/>
  <c r="T360" i="3"/>
  <c r="X360" s="1"/>
  <c r="Q360"/>
  <c r="AO356" s="1"/>
  <c r="K14" i="9" s="1"/>
  <c r="P360" i="3"/>
  <c r="V360" s="1"/>
  <c r="AR359"/>
  <c r="AQ359"/>
  <c r="AK359"/>
  <c r="AJ359"/>
  <c r="AI359"/>
  <c r="AH359"/>
  <c r="Y359"/>
  <c r="K13" i="8" s="1"/>
  <c r="X359" i="3"/>
  <c r="W359"/>
  <c r="K13" i="7" s="1"/>
  <c r="V359" i="3"/>
  <c r="D359"/>
  <c r="AR358"/>
  <c r="AQ358"/>
  <c r="AK358"/>
  <c r="AJ358"/>
  <c r="AI358"/>
  <c r="AH358"/>
  <c r="T358"/>
  <c r="Q358"/>
  <c r="P358"/>
  <c r="AR357"/>
  <c r="AK357"/>
  <c r="AJ357"/>
  <c r="AI357"/>
  <c r="AH357"/>
  <c r="W357"/>
  <c r="K11" i="7" s="1"/>
  <c r="V357" i="3"/>
  <c r="U357"/>
  <c r="K11" i="6" s="1"/>
  <c r="T357" i="3"/>
  <c r="S357"/>
  <c r="K11" i="5" s="1"/>
  <c r="R357" i="3"/>
  <c r="AN356"/>
  <c r="AG356"/>
  <c r="U358" s="1"/>
  <c r="K12" i="6" s="1"/>
  <c r="AF356" i="3"/>
  <c r="AD356"/>
  <c r="R358" s="1"/>
  <c r="AC356"/>
  <c r="AB356"/>
  <c r="X356"/>
  <c r="U356"/>
  <c r="K10" i="6" s="1"/>
  <c r="T356" i="3"/>
  <c r="S356"/>
  <c r="K10" i="5" s="1"/>
  <c r="R356" i="3"/>
  <c r="Q356"/>
  <c r="K10" i="4" s="1"/>
  <c r="P356" i="3"/>
  <c r="AR355"/>
  <c r="AQ355"/>
  <c r="AO355"/>
  <c r="K13" i="9" s="1"/>
  <c r="AN355" i="3"/>
  <c r="AK355"/>
  <c r="AJ355"/>
  <c r="AI355"/>
  <c r="AH355"/>
  <c r="X355"/>
  <c r="S355"/>
  <c r="K9" i="5" s="1"/>
  <c r="R355" i="3"/>
  <c r="Q355"/>
  <c r="K9" i="4" s="1"/>
  <c r="P355" i="3"/>
  <c r="AN351" s="1"/>
  <c r="AH354"/>
  <c r="AE354"/>
  <c r="AI354" s="1"/>
  <c r="AD354"/>
  <c r="AJ354" s="1"/>
  <c r="AR353"/>
  <c r="AQ353"/>
  <c r="AO353"/>
  <c r="K11" i="9" s="1"/>
  <c r="AK353" i="3"/>
  <c r="AJ353"/>
  <c r="AI353"/>
  <c r="AH353"/>
  <c r="AR352"/>
  <c r="AQ352"/>
  <c r="AK352"/>
  <c r="AJ352"/>
  <c r="AI352"/>
  <c r="AH352"/>
  <c r="AR351"/>
  <c r="AQ351"/>
  <c r="AK351"/>
  <c r="AJ351"/>
  <c r="AI351"/>
  <c r="AH351"/>
  <c r="AR350"/>
  <c r="AQ350"/>
  <c r="AK350"/>
  <c r="AJ350"/>
  <c r="AI350"/>
  <c r="AH350"/>
  <c r="AR349"/>
  <c r="AQ349"/>
  <c r="AK349"/>
  <c r="AJ349"/>
  <c r="AI349"/>
  <c r="AH349"/>
  <c r="AR348"/>
  <c r="AQ348"/>
  <c r="AK348"/>
  <c r="AJ348"/>
  <c r="AI348"/>
  <c r="AH348"/>
  <c r="U347"/>
  <c r="O347"/>
  <c r="AG345"/>
  <c r="AA345"/>
  <c r="AK342"/>
  <c r="AI342"/>
  <c r="AG342"/>
  <c r="U311" s="1"/>
  <c r="J21" i="6" s="1"/>
  <c r="AF342" i="3"/>
  <c r="AJ342" s="1"/>
  <c r="AE342"/>
  <c r="AD342"/>
  <c r="AC342"/>
  <c r="Q311" s="1"/>
  <c r="J21" i="4" s="1"/>
  <c r="AB342" i="3"/>
  <c r="AR341"/>
  <c r="AQ341"/>
  <c r="AK341"/>
  <c r="AJ341"/>
  <c r="AI341"/>
  <c r="AH341"/>
  <c r="AR340"/>
  <c r="AQ340"/>
  <c r="AK340"/>
  <c r="AJ340"/>
  <c r="AI340"/>
  <c r="AH340"/>
  <c r="AR339"/>
  <c r="AQ339"/>
  <c r="AJ339"/>
  <c r="AJ338"/>
  <c r="AG338"/>
  <c r="AF338"/>
  <c r="AE338"/>
  <c r="AD338"/>
  <c r="AR337"/>
  <c r="AQ337"/>
  <c r="AK337"/>
  <c r="AJ337"/>
  <c r="AI337"/>
  <c r="AH337"/>
  <c r="AQ336"/>
  <c r="AK336"/>
  <c r="AJ336"/>
  <c r="AC336"/>
  <c r="AB336"/>
  <c r="AB338" s="1"/>
  <c r="D336"/>
  <c r="AQ335"/>
  <c r="AJ335"/>
  <c r="AG335"/>
  <c r="AK335" s="1"/>
  <c r="AF335"/>
  <c r="AE335"/>
  <c r="AD335"/>
  <c r="R308" s="1"/>
  <c r="AC335"/>
  <c r="AB335"/>
  <c r="AH335" s="1"/>
  <c r="X335"/>
  <c r="V335"/>
  <c r="U335"/>
  <c r="T335"/>
  <c r="S335"/>
  <c r="Y335" s="1"/>
  <c r="R335"/>
  <c r="AN330" s="1"/>
  <c r="AR334"/>
  <c r="AQ334"/>
  <c r="AK334"/>
  <c r="AJ334"/>
  <c r="AI334"/>
  <c r="AH334"/>
  <c r="Y334"/>
  <c r="X334"/>
  <c r="W334"/>
  <c r="V334"/>
  <c r="AR333"/>
  <c r="AQ333"/>
  <c r="AJ333"/>
  <c r="AI333"/>
  <c r="AH333"/>
  <c r="AG333"/>
  <c r="AK333" s="1"/>
  <c r="AF333"/>
  <c r="Y333"/>
  <c r="W333"/>
  <c r="V333"/>
  <c r="U333"/>
  <c r="U330" s="1"/>
  <c r="J40" i="6" s="1"/>
  <c r="T333" i="3"/>
  <c r="X333" s="1"/>
  <c r="AR332"/>
  <c r="AQ332"/>
  <c r="AJ332"/>
  <c r="Y332"/>
  <c r="X332"/>
  <c r="W332"/>
  <c r="V332"/>
  <c r="AK331"/>
  <c r="AI331"/>
  <c r="AG331"/>
  <c r="AF331"/>
  <c r="T307" s="1"/>
  <c r="AE331"/>
  <c r="AD331"/>
  <c r="AC331"/>
  <c r="AR331" s="1"/>
  <c r="S331"/>
  <c r="W331" s="1"/>
  <c r="R331"/>
  <c r="X331" s="1"/>
  <c r="Q331"/>
  <c r="Q330" s="1"/>
  <c r="P331"/>
  <c r="V331" s="1"/>
  <c r="AR330"/>
  <c r="AQ330"/>
  <c r="AO330"/>
  <c r="AJ330"/>
  <c r="AH330"/>
  <c r="T330"/>
  <c r="X330" s="1"/>
  <c r="R330"/>
  <c r="P330"/>
  <c r="V330" s="1"/>
  <c r="AR329"/>
  <c r="AQ329"/>
  <c r="AN329"/>
  <c r="AK329"/>
  <c r="AJ329"/>
  <c r="AI329"/>
  <c r="AH329"/>
  <c r="Y329"/>
  <c r="J39" i="8" s="1"/>
  <c r="X329" i="3"/>
  <c r="W329"/>
  <c r="J39" i="7" s="1"/>
  <c r="V329" i="3"/>
  <c r="AR328"/>
  <c r="AQ328"/>
  <c r="AO328"/>
  <c r="AN328"/>
  <c r="AK328"/>
  <c r="AJ328"/>
  <c r="AI328"/>
  <c r="AH328"/>
  <c r="W328"/>
  <c r="J38" i="7" s="1"/>
  <c r="V328" i="3"/>
  <c r="U328"/>
  <c r="J38" i="6" s="1"/>
  <c r="T328" i="3"/>
  <c r="S328"/>
  <c r="J38" i="5" s="1"/>
  <c r="R328" i="3"/>
  <c r="X328" s="1"/>
  <c r="Q328"/>
  <c r="J38" i="4" s="1"/>
  <c r="P328" i="3"/>
  <c r="D328"/>
  <c r="AR327"/>
  <c r="AN327"/>
  <c r="AK327"/>
  <c r="AJ327"/>
  <c r="AC327"/>
  <c r="AI327" s="1"/>
  <c r="AB327"/>
  <c r="AH327" s="1"/>
  <c r="Y327"/>
  <c r="J37" i="8" s="1"/>
  <c r="X327" i="3"/>
  <c r="W327"/>
  <c r="J37" i="7" s="1"/>
  <c r="V327" i="3"/>
  <c r="AR326"/>
  <c r="AQ326"/>
  <c r="AN326"/>
  <c r="AK326"/>
  <c r="AJ326"/>
  <c r="AI326"/>
  <c r="AH326"/>
  <c r="Y326"/>
  <c r="J36" i="8" s="1"/>
  <c r="X326" i="3"/>
  <c r="W326"/>
  <c r="J36" i="7" s="1"/>
  <c r="V326" i="3"/>
  <c r="Q326"/>
  <c r="J36" i="4" s="1"/>
  <c r="P326" i="3"/>
  <c r="AO325"/>
  <c r="J39" i="9" s="1"/>
  <c r="AN325" i="3"/>
  <c r="Y325"/>
  <c r="J35" i="8" s="1"/>
  <c r="X325" i="3"/>
  <c r="W325"/>
  <c r="J35" i="7" s="1"/>
  <c r="V325" i="3"/>
  <c r="AN324"/>
  <c r="Y324"/>
  <c r="J34" i="8" s="1"/>
  <c r="X324" i="3"/>
  <c r="W324"/>
  <c r="J34" i="7" s="1"/>
  <c r="V324" i="3"/>
  <c r="AO323"/>
  <c r="J37" i="9" s="1"/>
  <c r="AN323" i="3"/>
  <c r="AG323"/>
  <c r="U306" s="1"/>
  <c r="J16" i="6" s="1"/>
  <c r="AF323" i="3"/>
  <c r="AC323"/>
  <c r="AB323"/>
  <c r="Y323"/>
  <c r="J33" i="8" s="1"/>
  <c r="X323" i="3"/>
  <c r="W323"/>
  <c r="J33" i="7" s="1"/>
  <c r="V323" i="3"/>
  <c r="AR322"/>
  <c r="AQ322"/>
  <c r="AO322"/>
  <c r="J36" i="9" s="1"/>
  <c r="AN322" i="3"/>
  <c r="AK322"/>
  <c r="AJ322"/>
  <c r="AI322"/>
  <c r="AH322"/>
  <c r="W322"/>
  <c r="J32" i="7" s="1"/>
  <c r="V322" i="3"/>
  <c r="U322"/>
  <c r="J32" i="6" s="1"/>
  <c r="T322" i="3"/>
  <c r="AN318" s="1"/>
  <c r="S322"/>
  <c r="R322"/>
  <c r="Q322"/>
  <c r="J32" i="4" s="1"/>
  <c r="P322" i="3"/>
  <c r="AR321"/>
  <c r="AQ321"/>
  <c r="AO321"/>
  <c r="J35" i="9" s="1"/>
  <c r="AN321" i="3"/>
  <c r="AK321"/>
  <c r="AJ321"/>
  <c r="AI321"/>
  <c r="AH321"/>
  <c r="Y321"/>
  <c r="J31" i="8" s="1"/>
  <c r="U321" i="3"/>
  <c r="Q321"/>
  <c r="W321" s="1"/>
  <c r="J31" i="7" s="1"/>
  <c r="P321" i="3"/>
  <c r="V321" s="1"/>
  <c r="AR320"/>
  <c r="AQ320"/>
  <c r="AO320"/>
  <c r="J34" i="9" s="1"/>
  <c r="AN320" i="3"/>
  <c r="AK320"/>
  <c r="AJ320"/>
  <c r="AI320"/>
  <c r="AH320"/>
  <c r="X320"/>
  <c r="V320"/>
  <c r="U320"/>
  <c r="Y320" s="1"/>
  <c r="J30" i="8" s="1"/>
  <c r="T320" i="3"/>
  <c r="AN316" s="1"/>
  <c r="S320"/>
  <c r="J30" i="5" s="1"/>
  <c r="R320" i="3"/>
  <c r="AR319"/>
  <c r="AO319"/>
  <c r="J33" i="9" s="1"/>
  <c r="AN319" i="3"/>
  <c r="AK319"/>
  <c r="AE319"/>
  <c r="AD319"/>
  <c r="AH319" s="1"/>
  <c r="W319"/>
  <c r="J29" i="7" s="1"/>
  <c r="S319" i="3"/>
  <c r="J29" i="5" s="1"/>
  <c r="R319" i="3"/>
  <c r="V319" s="1"/>
  <c r="Q319"/>
  <c r="J29" i="4" s="1"/>
  <c r="P319" i="3"/>
  <c r="AR318"/>
  <c r="AQ318"/>
  <c r="AO318"/>
  <c r="J32" i="9" s="1"/>
  <c r="AK318" i="3"/>
  <c r="AJ318"/>
  <c r="AI318"/>
  <c r="AH318"/>
  <c r="Y318"/>
  <c r="J28" i="8" s="1"/>
  <c r="X318" i="3"/>
  <c r="W318"/>
  <c r="J28" i="7" s="1"/>
  <c r="V318" i="3"/>
  <c r="Y317"/>
  <c r="J27" i="8" s="1"/>
  <c r="X317" i="3"/>
  <c r="W317"/>
  <c r="J27" i="7" s="1"/>
  <c r="V317" i="3"/>
  <c r="AF316"/>
  <c r="T305" s="1"/>
  <c r="Y316"/>
  <c r="J26" i="8" s="1"/>
  <c r="X316" i="3"/>
  <c r="W316"/>
  <c r="J26" i="7" s="1"/>
  <c r="V316" i="3"/>
  <c r="AQ315"/>
  <c r="AN315"/>
  <c r="AJ315"/>
  <c r="AH315"/>
  <c r="AE315"/>
  <c r="AK315" s="1"/>
  <c r="AD315"/>
  <c r="AC315"/>
  <c r="AR315" s="1"/>
  <c r="AB315"/>
  <c r="Y315"/>
  <c r="J25" i="8" s="1"/>
  <c r="X315" i="3"/>
  <c r="W315"/>
  <c r="J25" i="7" s="1"/>
  <c r="V315" i="3"/>
  <c r="AR314"/>
  <c r="AQ314"/>
  <c r="AO314"/>
  <c r="J28" i="9" s="1"/>
  <c r="AN314" i="3"/>
  <c r="AK314"/>
  <c r="AJ314"/>
  <c r="AI314"/>
  <c r="AH314"/>
  <c r="Y314"/>
  <c r="J24" i="8" s="1"/>
  <c r="W314" i="3"/>
  <c r="J24" i="7" s="1"/>
  <c r="S314" i="3"/>
  <c r="J24" i="5" s="1"/>
  <c r="R314" i="3"/>
  <c r="X314" s="1"/>
  <c r="Q314"/>
  <c r="P314"/>
  <c r="V314" s="1"/>
  <c r="AR313"/>
  <c r="AQ313"/>
  <c r="AO313"/>
  <c r="J27" i="9" s="1"/>
  <c r="AN313" i="3"/>
  <c r="AK313"/>
  <c r="AJ313"/>
  <c r="AI313"/>
  <c r="AH313"/>
  <c r="Y313"/>
  <c r="J23" i="8" s="1"/>
  <c r="X313" i="3"/>
  <c r="W313"/>
  <c r="J23" i="7" s="1"/>
  <c r="V313" i="3"/>
  <c r="AR312"/>
  <c r="AQ312"/>
  <c r="AO312"/>
  <c r="J26" i="9" s="1"/>
  <c r="AN312" i="3"/>
  <c r="AK312"/>
  <c r="AJ312"/>
  <c r="AI312"/>
  <c r="AH312"/>
  <c r="X312"/>
  <c r="W312"/>
  <c r="J22" i="7" s="1"/>
  <c r="V312" i="3"/>
  <c r="S312"/>
  <c r="J22" i="5" s="1"/>
  <c r="R312" i="3"/>
  <c r="AN308" s="1"/>
  <c r="AQ311"/>
  <c r="AO311"/>
  <c r="J25" i="9" s="1"/>
  <c r="AN311" i="3"/>
  <c r="AJ311"/>
  <c r="AH311"/>
  <c r="AG311"/>
  <c r="AG316" s="1"/>
  <c r="AF311"/>
  <c r="AE311"/>
  <c r="AD311"/>
  <c r="AC311"/>
  <c r="AI311" s="1"/>
  <c r="AB311"/>
  <c r="X311"/>
  <c r="T311"/>
  <c r="S311"/>
  <c r="W311" s="1"/>
  <c r="J21" i="7" s="1"/>
  <c r="R311" i="3"/>
  <c r="P311"/>
  <c r="V311" s="1"/>
  <c r="AR310"/>
  <c r="AN310"/>
  <c r="AK310"/>
  <c r="AE310"/>
  <c r="AI310" s="1"/>
  <c r="AD310"/>
  <c r="AH310" s="1"/>
  <c r="AC310"/>
  <c r="AB310"/>
  <c r="AQ310" s="1"/>
  <c r="U310"/>
  <c r="J20" i="6" s="1"/>
  <c r="T310" i="3"/>
  <c r="R310"/>
  <c r="X310" s="1"/>
  <c r="AO309"/>
  <c r="J23" i="9" s="1"/>
  <c r="AN309" i="3"/>
  <c r="AJ309"/>
  <c r="AH309"/>
  <c r="AG309"/>
  <c r="AF309"/>
  <c r="AE309"/>
  <c r="AI309" s="1"/>
  <c r="AD309"/>
  <c r="AD316" s="1"/>
  <c r="AC309"/>
  <c r="AB309"/>
  <c r="AQ309" s="1"/>
  <c r="X309"/>
  <c r="S309"/>
  <c r="Y309" s="1"/>
  <c r="J19" i="8" s="1"/>
  <c r="R309" i="3"/>
  <c r="AN305" s="1"/>
  <c r="D309"/>
  <c r="AR308"/>
  <c r="AQ308"/>
  <c r="AO308"/>
  <c r="J22" i="9" s="1"/>
  <c r="AK308" i="3"/>
  <c r="AJ308"/>
  <c r="AI308"/>
  <c r="AH308"/>
  <c r="W308"/>
  <c r="J18" i="7" s="1"/>
  <c r="T308" i="3"/>
  <c r="X308" s="1"/>
  <c r="S308"/>
  <c r="J18" i="5" s="1"/>
  <c r="Q308" i="3"/>
  <c r="J18" i="4" s="1"/>
  <c r="P308" i="3"/>
  <c r="AR307"/>
  <c r="AQ307"/>
  <c r="AO307"/>
  <c r="J21" i="9" s="1"/>
  <c r="AK307" i="3"/>
  <c r="AJ307"/>
  <c r="AI307"/>
  <c r="AH307"/>
  <c r="U307"/>
  <c r="J17" i="6" s="1"/>
  <c r="S307" i="3"/>
  <c r="J17" i="5" s="1"/>
  <c r="R307" i="3"/>
  <c r="Q307"/>
  <c r="J17" i="4" s="1"/>
  <c r="AR306" i="3"/>
  <c r="AQ306"/>
  <c r="AK306"/>
  <c r="AJ306"/>
  <c r="AI306"/>
  <c r="AH306"/>
  <c r="T306"/>
  <c r="Q306"/>
  <c r="J16" i="4" s="1"/>
  <c r="P306" i="3"/>
  <c r="AR305"/>
  <c r="AQ305"/>
  <c r="AO305"/>
  <c r="J19" i="9" s="1"/>
  <c r="AK305" i="3"/>
  <c r="AJ305"/>
  <c r="AI305"/>
  <c r="AH305"/>
  <c r="AR304"/>
  <c r="AQ304"/>
  <c r="AK304"/>
  <c r="AJ304"/>
  <c r="AI304"/>
  <c r="AH304"/>
  <c r="Y304"/>
  <c r="J14" i="8" s="1"/>
  <c r="W304" i="3"/>
  <c r="J14" i="7" s="1"/>
  <c r="U304" i="3"/>
  <c r="J14" i="6" s="1"/>
  <c r="T304" i="3"/>
  <c r="X304" s="1"/>
  <c r="S304"/>
  <c r="J14" i="5" s="1"/>
  <c r="R304" i="3"/>
  <c r="V304" s="1"/>
  <c r="AR303"/>
  <c r="AQ303"/>
  <c r="AK303"/>
  <c r="AJ303"/>
  <c r="AI303"/>
  <c r="AC303"/>
  <c r="AB303"/>
  <c r="AH303" s="1"/>
  <c r="W303"/>
  <c r="J13" i="7" s="1"/>
  <c r="V303" i="3"/>
  <c r="S303"/>
  <c r="J13" i="5" s="1"/>
  <c r="R303" i="3"/>
  <c r="X303" s="1"/>
  <c r="AR302"/>
  <c r="AK302"/>
  <c r="AJ302"/>
  <c r="AI302"/>
  <c r="AH302"/>
  <c r="T302"/>
  <c r="AG301"/>
  <c r="U302" s="1"/>
  <c r="J12" i="6" s="1"/>
  <c r="AF301" i="3"/>
  <c r="AC301"/>
  <c r="AR301" s="1"/>
  <c r="AB301"/>
  <c r="P302" s="1"/>
  <c r="X301"/>
  <c r="V301"/>
  <c r="S301"/>
  <c r="J11" i="5" s="1"/>
  <c r="R301" i="3"/>
  <c r="AR300"/>
  <c r="AQ300"/>
  <c r="AN300"/>
  <c r="AK300"/>
  <c r="AJ300"/>
  <c r="AI300"/>
  <c r="AH300"/>
  <c r="Y300"/>
  <c r="J10" i="8" s="1"/>
  <c r="V300" i="3"/>
  <c r="U300"/>
  <c r="J10" i="6" s="1"/>
  <c r="T300" i="3"/>
  <c r="AN296" s="1"/>
  <c r="S300"/>
  <c r="J10" i="5" s="1"/>
  <c r="R300" i="3"/>
  <c r="X300" s="1"/>
  <c r="Q300"/>
  <c r="J10" i="4" s="1"/>
  <c r="P300" i="3"/>
  <c r="AR299"/>
  <c r="AQ299"/>
  <c r="AN299"/>
  <c r="AK299"/>
  <c r="AJ299"/>
  <c r="AI299"/>
  <c r="AH299"/>
  <c r="X299"/>
  <c r="V299"/>
  <c r="S299"/>
  <c r="J9" i="5" s="1"/>
  <c r="R299" i="3"/>
  <c r="Q299"/>
  <c r="J9" i="4" s="1"/>
  <c r="P299" i="3"/>
  <c r="AR298"/>
  <c r="AQ298"/>
  <c r="AK298"/>
  <c r="AJ298"/>
  <c r="AI298"/>
  <c r="AH298"/>
  <c r="AO297"/>
  <c r="J11" i="9" s="1"/>
  <c r="AN297" i="3"/>
  <c r="AK297"/>
  <c r="AI297"/>
  <c r="AE297"/>
  <c r="AE301" s="1"/>
  <c r="AK301" s="1"/>
  <c r="AD297"/>
  <c r="AQ297" s="1"/>
  <c r="AR296"/>
  <c r="AQ296"/>
  <c r="AK296"/>
  <c r="AJ296"/>
  <c r="AI296"/>
  <c r="AH296"/>
  <c r="AR295"/>
  <c r="AQ295"/>
  <c r="AN295"/>
  <c r="AK295"/>
  <c r="AJ295"/>
  <c r="AI295"/>
  <c r="AH295"/>
  <c r="AR294"/>
  <c r="AQ294"/>
  <c r="AK294"/>
  <c r="AJ294"/>
  <c r="AI294"/>
  <c r="AH294"/>
  <c r="AR293"/>
  <c r="AQ293"/>
  <c r="AK293"/>
  <c r="AJ293"/>
  <c r="AI293"/>
  <c r="AH293"/>
  <c r="O291"/>
  <c r="AG289"/>
  <c r="AA289"/>
  <c r="AK286"/>
  <c r="AH286"/>
  <c r="AG286"/>
  <c r="AF286"/>
  <c r="AE286"/>
  <c r="S255" s="1"/>
  <c r="AD286"/>
  <c r="AJ286" s="1"/>
  <c r="AC286"/>
  <c r="AR286" s="1"/>
  <c r="AB286"/>
  <c r="AQ286" s="1"/>
  <c r="AR285"/>
  <c r="AQ285"/>
  <c r="AK285"/>
  <c r="AJ285"/>
  <c r="AI285"/>
  <c r="AH285"/>
  <c r="AR284"/>
  <c r="AQ284"/>
  <c r="AK284"/>
  <c r="AJ284"/>
  <c r="AI284"/>
  <c r="AH284"/>
  <c r="AR283"/>
  <c r="AQ283"/>
  <c r="AJ283"/>
  <c r="AH282"/>
  <c r="AG282"/>
  <c r="AF282"/>
  <c r="T254" s="1"/>
  <c r="AD282"/>
  <c r="AJ282" s="1"/>
  <c r="AC282"/>
  <c r="AB282"/>
  <c r="AR281"/>
  <c r="AQ281"/>
  <c r="AK281"/>
  <c r="AJ281"/>
  <c r="AI281"/>
  <c r="AH281"/>
  <c r="AQ280"/>
  <c r="AJ280"/>
  <c r="AE280"/>
  <c r="AK280" s="1"/>
  <c r="AD280"/>
  <c r="AG279"/>
  <c r="U252" s="1"/>
  <c r="I18" i="6" s="1"/>
  <c r="AF279" i="3"/>
  <c r="AE279"/>
  <c r="AK279" s="1"/>
  <c r="AD279"/>
  <c r="AJ279" s="1"/>
  <c r="Y279"/>
  <c r="W279"/>
  <c r="V279"/>
  <c r="U279"/>
  <c r="T279"/>
  <c r="X279" s="1"/>
  <c r="Q279"/>
  <c r="P279"/>
  <c r="D279"/>
  <c r="AR278"/>
  <c r="AQ278"/>
  <c r="AK278"/>
  <c r="AJ278"/>
  <c r="AI278"/>
  <c r="AH278"/>
  <c r="X278"/>
  <c r="V278"/>
  <c r="S278"/>
  <c r="Y278" s="1"/>
  <c r="R278"/>
  <c r="AR277"/>
  <c r="AQ277"/>
  <c r="AK277"/>
  <c r="AJ277"/>
  <c r="AH277"/>
  <c r="AC277"/>
  <c r="AC279" s="1"/>
  <c r="X277"/>
  <c r="S277"/>
  <c r="Y277" s="1"/>
  <c r="R277"/>
  <c r="Q277"/>
  <c r="Q274" s="1"/>
  <c r="P277"/>
  <c r="V277" s="1"/>
  <c r="AR276"/>
  <c r="AQ276"/>
  <c r="AJ276"/>
  <c r="AB276"/>
  <c r="AB279" s="1"/>
  <c r="Y276"/>
  <c r="X276"/>
  <c r="W276"/>
  <c r="Q276"/>
  <c r="P276"/>
  <c r="V276" s="1"/>
  <c r="AG275"/>
  <c r="AF275"/>
  <c r="AC275"/>
  <c r="AB275"/>
  <c r="Y275"/>
  <c r="X275"/>
  <c r="V275"/>
  <c r="U275"/>
  <c r="T275"/>
  <c r="S275"/>
  <c r="S274" s="1"/>
  <c r="R275"/>
  <c r="R274" s="1"/>
  <c r="X274" s="1"/>
  <c r="AR274"/>
  <c r="AQ274"/>
  <c r="AO274"/>
  <c r="AN274"/>
  <c r="AJ274"/>
  <c r="AH274"/>
  <c r="U274"/>
  <c r="I40" i="6" s="1"/>
  <c r="T274" i="3"/>
  <c r="AN273"/>
  <c r="AE273"/>
  <c r="AI273" s="1"/>
  <c r="AD273"/>
  <c r="AD275" s="1"/>
  <c r="Y273"/>
  <c r="I39" i="8" s="1"/>
  <c r="X273" i="3"/>
  <c r="Q273"/>
  <c r="I39" i="4" s="1"/>
  <c r="P273" i="3"/>
  <c r="V273" s="1"/>
  <c r="AR272"/>
  <c r="AQ272"/>
  <c r="AO272"/>
  <c r="AN272"/>
  <c r="AK272"/>
  <c r="AJ272"/>
  <c r="AI272"/>
  <c r="AH272"/>
  <c r="Y272"/>
  <c r="I38" i="8" s="1"/>
  <c r="V272" i="3"/>
  <c r="U272"/>
  <c r="I38" i="6" s="1"/>
  <c r="T272" i="3"/>
  <c r="S272"/>
  <c r="I38" i="5" s="1"/>
  <c r="R272" i="3"/>
  <c r="X272" s="1"/>
  <c r="Q272"/>
  <c r="I38" i="4" s="1"/>
  <c r="P272" i="3"/>
  <c r="AR271"/>
  <c r="AQ271"/>
  <c r="AK271"/>
  <c r="AJ271"/>
  <c r="AI271"/>
  <c r="AH271"/>
  <c r="Y271"/>
  <c r="I37" i="8" s="1"/>
  <c r="X271" i="3"/>
  <c r="W271"/>
  <c r="I37" i="7" s="1"/>
  <c r="V271" i="3"/>
  <c r="AR270"/>
  <c r="AQ270"/>
  <c r="AK270"/>
  <c r="AJ270"/>
  <c r="AI270"/>
  <c r="AH270"/>
  <c r="Y270"/>
  <c r="I36" i="8" s="1"/>
  <c r="X270" i="3"/>
  <c r="W270"/>
  <c r="I36" i="7" s="1"/>
  <c r="V270" i="3"/>
  <c r="D270"/>
  <c r="AN269"/>
  <c r="X269"/>
  <c r="V269"/>
  <c r="S269"/>
  <c r="I35" i="5" s="1"/>
  <c r="R269" i="3"/>
  <c r="AN268"/>
  <c r="Y268"/>
  <c r="I34" i="8" s="1"/>
  <c r="X268" i="3"/>
  <c r="W268"/>
  <c r="I34" i="7" s="1"/>
  <c r="V268" i="3"/>
  <c r="AO267"/>
  <c r="I37" i="9" s="1"/>
  <c r="AN267" i="3"/>
  <c r="AK267"/>
  <c r="AI267"/>
  <c r="AG267"/>
  <c r="AF267"/>
  <c r="AE267"/>
  <c r="AD267"/>
  <c r="AQ267" s="1"/>
  <c r="AC267"/>
  <c r="AR267" s="1"/>
  <c r="AB267"/>
  <c r="AH267" s="1"/>
  <c r="Y267"/>
  <c r="I33" i="8" s="1"/>
  <c r="X267" i="3"/>
  <c r="W267"/>
  <c r="I33" i="7" s="1"/>
  <c r="V267" i="3"/>
  <c r="AR266"/>
  <c r="AQ266"/>
  <c r="AO266"/>
  <c r="I36" i="9" s="1"/>
  <c r="AN266" i="3"/>
  <c r="AK266"/>
  <c r="AJ266"/>
  <c r="AI266"/>
  <c r="AH266"/>
  <c r="X266"/>
  <c r="S266"/>
  <c r="I32" i="5" s="1"/>
  <c r="R266" i="3"/>
  <c r="Q266"/>
  <c r="I32" i="4" s="1"/>
  <c r="P266" i="3"/>
  <c r="V266" s="1"/>
  <c r="AR265"/>
  <c r="AQ265"/>
  <c r="AO265"/>
  <c r="I35" i="9" s="1"/>
  <c r="AN265" i="3"/>
  <c r="AK265"/>
  <c r="AJ265"/>
  <c r="AI265"/>
  <c r="AH265"/>
  <c r="W265"/>
  <c r="I31" i="7" s="1"/>
  <c r="U265" i="3"/>
  <c r="I31" i="6" s="1"/>
  <c r="S265" i="3"/>
  <c r="I31" i="5" s="1"/>
  <c r="R265" i="3"/>
  <c r="Q265"/>
  <c r="I31" i="4" s="1"/>
  <c r="P265" i="3"/>
  <c r="AR264"/>
  <c r="AQ264"/>
  <c r="AO264"/>
  <c r="I34" i="9" s="1"/>
  <c r="AN264" i="3"/>
  <c r="AK264"/>
  <c r="AJ264"/>
  <c r="AI264"/>
  <c r="AH264"/>
  <c r="Y264"/>
  <c r="I30" i="8" s="1"/>
  <c r="W264" i="3"/>
  <c r="I30" i="7" s="1"/>
  <c r="S264" i="3"/>
  <c r="I30" i="5" s="1"/>
  <c r="R264" i="3"/>
  <c r="X264" s="1"/>
  <c r="Q264"/>
  <c r="I30" i="4" s="1"/>
  <c r="P264" i="3"/>
  <c r="V264" s="1"/>
  <c r="AR263"/>
  <c r="AQ263"/>
  <c r="AO263"/>
  <c r="I33" i="9" s="1"/>
  <c r="AN263" i="3"/>
  <c r="AK263"/>
  <c r="AJ263"/>
  <c r="AI263"/>
  <c r="AH263"/>
  <c r="Y263"/>
  <c r="I29" i="8" s="1"/>
  <c r="W263" i="3"/>
  <c r="I29" i="7" s="1"/>
  <c r="U263" i="3"/>
  <c r="I29" i="6" s="1"/>
  <c r="T263" i="3"/>
  <c r="S263"/>
  <c r="I29" i="5" s="1"/>
  <c r="R263" i="3"/>
  <c r="X263" s="1"/>
  <c r="Q263"/>
  <c r="I29" i="4" s="1"/>
  <c r="P263" i="3"/>
  <c r="V263" s="1"/>
  <c r="AR262"/>
  <c r="AQ262"/>
  <c r="AN262"/>
  <c r="AK262"/>
  <c r="AJ262"/>
  <c r="AI262"/>
  <c r="AH262"/>
  <c r="Y262"/>
  <c r="I28" i="8" s="1"/>
  <c r="S262" i="3"/>
  <c r="I28" i="5" s="1"/>
  <c r="R262" i="3"/>
  <c r="V262" s="1"/>
  <c r="Q262"/>
  <c r="I28" i="4" s="1"/>
  <c r="P262" i="3"/>
  <c r="AO261"/>
  <c r="I31" i="9" s="1"/>
  <c r="X261" i="3"/>
  <c r="V261"/>
  <c r="S261"/>
  <c r="I27" i="5" s="1"/>
  <c r="R261" i="3"/>
  <c r="Q261"/>
  <c r="I27" i="4" s="1"/>
  <c r="P261" i="3"/>
  <c r="AO260"/>
  <c r="I30" i="9" s="1"/>
  <c r="AN260" i="3"/>
  <c r="Y260"/>
  <c r="I26" i="8" s="1"/>
  <c r="S260" i="3"/>
  <c r="I26" i="5" s="1"/>
  <c r="R260" i="3"/>
  <c r="V260" s="1"/>
  <c r="AR259"/>
  <c r="AQ259"/>
  <c r="AO259"/>
  <c r="I29" i="9" s="1"/>
  <c r="AK259" i="3"/>
  <c r="AJ259"/>
  <c r="AI259"/>
  <c r="AH259"/>
  <c r="Y259"/>
  <c r="I25" i="8" s="1"/>
  <c r="W259" i="3"/>
  <c r="I25" i="7" s="1"/>
  <c r="V259" i="3"/>
  <c r="U259"/>
  <c r="I25" i="6" s="1"/>
  <c r="T259" i="3"/>
  <c r="AN255" s="1"/>
  <c r="AO258"/>
  <c r="I28" i="9" s="1"/>
  <c r="AK258" i="3"/>
  <c r="AE258"/>
  <c r="AD258"/>
  <c r="AH258" s="1"/>
  <c r="AC258"/>
  <c r="AI258" s="1"/>
  <c r="AB258"/>
  <c r="Y258"/>
  <c r="I24" i="8" s="1"/>
  <c r="V258" i="3"/>
  <c r="U258"/>
  <c r="I24" i="6" s="1"/>
  <c r="T258" i="3"/>
  <c r="AN254" s="1"/>
  <c r="S258"/>
  <c r="I24" i="5" s="1"/>
  <c r="R258" i="3"/>
  <c r="X258" s="1"/>
  <c r="Q258"/>
  <c r="I24" i="4" s="1"/>
  <c r="P258" i="3"/>
  <c r="AR257"/>
  <c r="AQ257"/>
  <c r="AN257"/>
  <c r="AK257"/>
  <c r="AJ257"/>
  <c r="AI257"/>
  <c r="AH257"/>
  <c r="Y257"/>
  <c r="I23" i="8" s="1"/>
  <c r="X257" i="3"/>
  <c r="W257"/>
  <c r="I23" i="7" s="1"/>
  <c r="V257" i="3"/>
  <c r="AO256"/>
  <c r="I26" i="9" s="1"/>
  <c r="AK256" i="3"/>
  <c r="AJ256"/>
  <c r="AH256"/>
  <c r="AC256"/>
  <c r="AR256" s="1"/>
  <c r="AB256"/>
  <c r="AQ256" s="1"/>
  <c r="Y256"/>
  <c r="I22" i="8" s="1"/>
  <c r="X256" i="3"/>
  <c r="Q256"/>
  <c r="I22" i="4" s="1"/>
  <c r="P256" i="3"/>
  <c r="V256" s="1"/>
  <c r="AO255"/>
  <c r="I25" i="9" s="1"/>
  <c r="AJ255" i="3"/>
  <c r="AH255"/>
  <c r="AG255"/>
  <c r="AF255"/>
  <c r="AQ255" s="1"/>
  <c r="AE255"/>
  <c r="AK255" s="1"/>
  <c r="AD255"/>
  <c r="X255"/>
  <c r="V255"/>
  <c r="U255"/>
  <c r="I21" i="6" s="1"/>
  <c r="T255" i="3"/>
  <c r="R255"/>
  <c r="P255"/>
  <c r="AN251" s="1"/>
  <c r="AK254"/>
  <c r="AH254"/>
  <c r="AG254"/>
  <c r="AG260" s="1"/>
  <c r="AF254"/>
  <c r="AF260" s="1"/>
  <c r="AE254"/>
  <c r="AD254"/>
  <c r="AJ254" s="1"/>
  <c r="AC254"/>
  <c r="AI254" s="1"/>
  <c r="AB254"/>
  <c r="AB260" s="1"/>
  <c r="V254"/>
  <c r="U254"/>
  <c r="I20" i="6" s="1"/>
  <c r="R254" i="3"/>
  <c r="Q254"/>
  <c r="I20" i="4" s="1"/>
  <c r="P254" i="3"/>
  <c r="AR253"/>
  <c r="AQ253"/>
  <c r="AO253"/>
  <c r="I23" i="9" s="1"/>
  <c r="AN253" i="3"/>
  <c r="AK253"/>
  <c r="AJ253"/>
  <c r="AI253"/>
  <c r="AH253"/>
  <c r="Y253"/>
  <c r="I19" i="8" s="1"/>
  <c r="X253" i="3"/>
  <c r="V253"/>
  <c r="Q253"/>
  <c r="I19" i="4" s="1"/>
  <c r="P253" i="3"/>
  <c r="AR252"/>
  <c r="AQ252"/>
  <c r="AO252"/>
  <c r="I22" i="9" s="1"/>
  <c r="AN252" i="3"/>
  <c r="AK252"/>
  <c r="AJ252"/>
  <c r="AI252"/>
  <c r="AH252"/>
  <c r="X252"/>
  <c r="T252"/>
  <c r="S252"/>
  <c r="I18" i="5" s="1"/>
  <c r="R252" i="3"/>
  <c r="AK251"/>
  <c r="AE251"/>
  <c r="AI251" s="1"/>
  <c r="AD251"/>
  <c r="AH251" s="1"/>
  <c r="U251"/>
  <c r="I17" i="6" s="1"/>
  <c r="T251" i="3"/>
  <c r="P251"/>
  <c r="AR250"/>
  <c r="AQ250"/>
  <c r="AK250"/>
  <c r="AJ250"/>
  <c r="AI250"/>
  <c r="AH250"/>
  <c r="Y250"/>
  <c r="I16" i="8" s="1"/>
  <c r="U250" i="3"/>
  <c r="I16" i="6" s="1"/>
  <c r="T250" i="3"/>
  <c r="S250"/>
  <c r="I16" i="5" s="1"/>
  <c r="Q250" i="3"/>
  <c r="I16" i="4" s="1"/>
  <c r="P250" i="3"/>
  <c r="D250"/>
  <c r="AR249"/>
  <c r="AQ249"/>
  <c r="AO249"/>
  <c r="I19" i="9" s="1"/>
  <c r="AN249" i="3"/>
  <c r="AK249"/>
  <c r="AJ249"/>
  <c r="AI249"/>
  <c r="AH249"/>
  <c r="AE248"/>
  <c r="AI248" s="1"/>
  <c r="AD248"/>
  <c r="AJ248" s="1"/>
  <c r="X248"/>
  <c r="U248"/>
  <c r="I14" i="6" s="1"/>
  <c r="O14" s="1"/>
  <c r="P14" s="1"/>
  <c r="T248" i="3"/>
  <c r="Q248"/>
  <c r="I14" i="4" s="1"/>
  <c r="P248" i="3"/>
  <c r="V248" s="1"/>
  <c r="AR247"/>
  <c r="AQ247"/>
  <c r="AK247"/>
  <c r="AJ247"/>
  <c r="AI247"/>
  <c r="AH247"/>
  <c r="X247"/>
  <c r="S247"/>
  <c r="I13" i="5" s="1"/>
  <c r="R247" i="3"/>
  <c r="V247" s="1"/>
  <c r="AR246"/>
  <c r="AK246"/>
  <c r="AJ246"/>
  <c r="AI246"/>
  <c r="AH246"/>
  <c r="U246"/>
  <c r="I12" i="6" s="1"/>
  <c r="Q246" i="3"/>
  <c r="I12" i="4" s="1"/>
  <c r="P246" i="3"/>
  <c r="AG245"/>
  <c r="AF245"/>
  <c r="T246" s="1"/>
  <c r="AC245"/>
  <c r="AB245"/>
  <c r="X245"/>
  <c r="W245"/>
  <c r="I11" i="7" s="1"/>
  <c r="U245" i="3"/>
  <c r="I11" i="6" s="1"/>
  <c r="T245" i="3"/>
  <c r="S245"/>
  <c r="I11" i="5" s="1"/>
  <c r="R245" i="3"/>
  <c r="Q245"/>
  <c r="I11" i="4" s="1"/>
  <c r="P245" i="3"/>
  <c r="AN241" s="1"/>
  <c r="AR244"/>
  <c r="AQ244"/>
  <c r="AK244"/>
  <c r="AJ244"/>
  <c r="AI244"/>
  <c r="AH244"/>
  <c r="Y244"/>
  <c r="I10" i="8" s="1"/>
  <c r="W244" i="3"/>
  <c r="I10" i="7" s="1"/>
  <c r="U244" i="3"/>
  <c r="I10" i="6" s="1"/>
  <c r="T244" i="3"/>
  <c r="S244"/>
  <c r="I10" i="5" s="1"/>
  <c r="R244" i="3"/>
  <c r="AN240" s="1"/>
  <c r="Q244"/>
  <c r="I10" i="4" s="1"/>
  <c r="P244" i="3"/>
  <c r="V244" s="1"/>
  <c r="AR243"/>
  <c r="AQ243"/>
  <c r="AN243"/>
  <c r="AK243"/>
  <c r="AJ243"/>
  <c r="AI243"/>
  <c r="AH243"/>
  <c r="Y243"/>
  <c r="I9" i="8" s="1"/>
  <c r="S243" i="3"/>
  <c r="I9" i="5" s="1"/>
  <c r="R243" i="3"/>
  <c r="V243" s="1"/>
  <c r="Q243"/>
  <c r="I9" i="4" s="1"/>
  <c r="P243" i="3"/>
  <c r="AR242"/>
  <c r="AQ242"/>
  <c r="AK242"/>
  <c r="AJ242"/>
  <c r="AI242"/>
  <c r="AH242"/>
  <c r="AR241"/>
  <c r="AQ241"/>
  <c r="AK241"/>
  <c r="AJ241"/>
  <c r="AI241"/>
  <c r="AH241"/>
  <c r="AJ240"/>
  <c r="AH240"/>
  <c r="AE240"/>
  <c r="AE245" s="1"/>
  <c r="AD240"/>
  <c r="AD245" s="1"/>
  <c r="AR239"/>
  <c r="AQ239"/>
  <c r="AN239"/>
  <c r="AK239"/>
  <c r="AJ239"/>
  <c r="AI239"/>
  <c r="AH239"/>
  <c r="AR238"/>
  <c r="AQ238"/>
  <c r="AK238"/>
  <c r="AJ238"/>
  <c r="AI238"/>
  <c r="AH238"/>
  <c r="AR237"/>
  <c r="AQ237"/>
  <c r="AK237"/>
  <c r="AJ237"/>
  <c r="AI237"/>
  <c r="AH237"/>
  <c r="O235"/>
  <c r="AA233"/>
  <c r="AK230"/>
  <c r="AH230"/>
  <c r="AG230"/>
  <c r="AF230"/>
  <c r="AQ229" s="1"/>
  <c r="AE230"/>
  <c r="AD230"/>
  <c r="AJ230" s="1"/>
  <c r="AC230"/>
  <c r="AI230" s="1"/>
  <c r="AB230"/>
  <c r="AK229"/>
  <c r="AJ229"/>
  <c r="AI229"/>
  <c r="AH229"/>
  <c r="AR228"/>
  <c r="AQ228"/>
  <c r="AK228"/>
  <c r="AJ228"/>
  <c r="AI228"/>
  <c r="AH228"/>
  <c r="AR227"/>
  <c r="AQ227"/>
  <c r="AJ227"/>
  <c r="AR226"/>
  <c r="AQ226"/>
  <c r="AG226"/>
  <c r="AF226"/>
  <c r="AC226"/>
  <c r="Q197" s="1"/>
  <c r="AK225"/>
  <c r="AJ225"/>
  <c r="AI225"/>
  <c r="AH225"/>
  <c r="AR224"/>
  <c r="AQ224"/>
  <c r="AK224"/>
  <c r="AJ224"/>
  <c r="AE224"/>
  <c r="AE226" s="1"/>
  <c r="AD224"/>
  <c r="AD226" s="1"/>
  <c r="AC224"/>
  <c r="AB224"/>
  <c r="AB226" s="1"/>
  <c r="AQ223"/>
  <c r="AK223"/>
  <c r="AI223"/>
  <c r="AG223"/>
  <c r="AF223"/>
  <c r="AE223"/>
  <c r="AD223"/>
  <c r="AJ223" s="1"/>
  <c r="AC223"/>
  <c r="AR222"/>
  <c r="AK222"/>
  <c r="AJ222"/>
  <c r="AI222"/>
  <c r="AH222"/>
  <c r="Y222"/>
  <c r="W222"/>
  <c r="S222"/>
  <c r="R222"/>
  <c r="X222" s="1"/>
  <c r="Q222"/>
  <c r="AO217" s="1"/>
  <c r="P222"/>
  <c r="AN217" s="1"/>
  <c r="AR221"/>
  <c r="AQ221"/>
  <c r="AK221"/>
  <c r="AJ221"/>
  <c r="AC221"/>
  <c r="AI221" s="1"/>
  <c r="AB221"/>
  <c r="AH221" s="1"/>
  <c r="Y221"/>
  <c r="X221"/>
  <c r="W221"/>
  <c r="V221"/>
  <c r="AJ220"/>
  <c r="Y220"/>
  <c r="X220"/>
  <c r="W220"/>
  <c r="V220"/>
  <c r="Q220"/>
  <c r="P220"/>
  <c r="AR219"/>
  <c r="AQ219"/>
  <c r="AC219"/>
  <c r="Q194" s="1"/>
  <c r="Y219"/>
  <c r="X219"/>
  <c r="Q219"/>
  <c r="W219" s="1"/>
  <c r="P219"/>
  <c r="V219" s="1"/>
  <c r="AJ218"/>
  <c r="AH218"/>
  <c r="S218"/>
  <c r="W218" s="1"/>
  <c r="R218"/>
  <c r="X218" s="1"/>
  <c r="AJ217"/>
  <c r="AG217"/>
  <c r="AG219" s="1"/>
  <c r="U194" s="1"/>
  <c r="H17" i="6" s="1"/>
  <c r="AF217" i="3"/>
  <c r="AF219" s="1"/>
  <c r="T194" s="1"/>
  <c r="AC217"/>
  <c r="AR217" s="1"/>
  <c r="AB217"/>
  <c r="AQ217" s="1"/>
  <c r="U217"/>
  <c r="H40" i="6" s="1"/>
  <c r="T217" i="3"/>
  <c r="R217"/>
  <c r="X217" s="1"/>
  <c r="AR216"/>
  <c r="AQ216"/>
  <c r="AO216"/>
  <c r="AN216"/>
  <c r="AK216"/>
  <c r="AJ216"/>
  <c r="AI216"/>
  <c r="AH216"/>
  <c r="Y216"/>
  <c r="H39" i="8" s="1"/>
  <c r="X216" i="3"/>
  <c r="W216"/>
  <c r="H39" i="7" s="1"/>
  <c r="V216" i="3"/>
  <c r="AR215"/>
  <c r="AQ215"/>
  <c r="AK215"/>
  <c r="AJ215"/>
  <c r="AI215"/>
  <c r="AH215"/>
  <c r="X215"/>
  <c r="U215"/>
  <c r="H38" i="6" s="1"/>
  <c r="T215" i="3"/>
  <c r="S215"/>
  <c r="H38" i="5" s="1"/>
  <c r="R215" i="3"/>
  <c r="Q215"/>
  <c r="H38" i="4" s="1"/>
  <c r="P215" i="3"/>
  <c r="V215" s="1"/>
  <c r="D215"/>
  <c r="AN214"/>
  <c r="AD214"/>
  <c r="AJ214" s="1"/>
  <c r="AC214"/>
  <c r="AB214"/>
  <c r="AQ214" s="1"/>
  <c r="Y214"/>
  <c r="H37" i="8" s="1"/>
  <c r="X214" i="3"/>
  <c r="W214"/>
  <c r="H37" i="7" s="1"/>
  <c r="V214" i="3"/>
  <c r="AR213"/>
  <c r="AQ213"/>
  <c r="AK213"/>
  <c r="AJ213"/>
  <c r="AI213"/>
  <c r="AH213"/>
  <c r="Y213"/>
  <c r="H36" i="8" s="1"/>
  <c r="X213" i="3"/>
  <c r="W213"/>
  <c r="H36" i="7" s="1"/>
  <c r="V213" i="3"/>
  <c r="AO212"/>
  <c r="H39" i="9" s="1"/>
  <c r="AN212" i="3"/>
  <c r="Y212"/>
  <c r="H35" i="8" s="1"/>
  <c r="X212" i="3"/>
  <c r="W212"/>
  <c r="H35" i="7" s="1"/>
  <c r="V212" i="3"/>
  <c r="X211"/>
  <c r="W211"/>
  <c r="H34" i="7" s="1"/>
  <c r="V211" i="3"/>
  <c r="U211"/>
  <c r="H34" i="6" s="1"/>
  <c r="T211" i="3"/>
  <c r="AO210"/>
  <c r="H37" i="9" s="1"/>
  <c r="AN210" i="3"/>
  <c r="AJ210"/>
  <c r="AI210"/>
  <c r="AG210"/>
  <c r="AR210" s="1"/>
  <c r="AF210"/>
  <c r="AE210"/>
  <c r="AD210"/>
  <c r="AC210"/>
  <c r="AB210"/>
  <c r="AQ210" s="1"/>
  <c r="Y210"/>
  <c r="H33" i="8" s="1"/>
  <c r="W210" i="3"/>
  <c r="H33" i="7" s="1"/>
  <c r="V210" i="3"/>
  <c r="U210"/>
  <c r="H33" i="6" s="1"/>
  <c r="T210" i="3"/>
  <c r="AN206" s="1"/>
  <c r="AR209"/>
  <c r="AQ209"/>
  <c r="AO209"/>
  <c r="H36" i="9" s="1"/>
  <c r="AN209" i="3"/>
  <c r="AK209"/>
  <c r="AJ209"/>
  <c r="AI209"/>
  <c r="AH209"/>
  <c r="X209"/>
  <c r="W209"/>
  <c r="H32" i="7" s="1"/>
  <c r="U209" i="3"/>
  <c r="H32" i="6" s="1"/>
  <c r="T209" i="3"/>
  <c r="Q209"/>
  <c r="H32" i="4" s="1"/>
  <c r="P209" i="3"/>
  <c r="AN205" s="1"/>
  <c r="AR208"/>
  <c r="AQ208"/>
  <c r="AO208"/>
  <c r="H35" i="9" s="1"/>
  <c r="AN208" i="3"/>
  <c r="AK208"/>
  <c r="AJ208"/>
  <c r="AI208"/>
  <c r="AH208"/>
  <c r="W208"/>
  <c r="H31" i="7" s="1"/>
  <c r="U208" i="3"/>
  <c r="H31" i="6" s="1"/>
  <c r="S208" i="3"/>
  <c r="H31" i="5" s="1"/>
  <c r="R208" i="3"/>
  <c r="V208" s="1"/>
  <c r="D208"/>
  <c r="AR207"/>
  <c r="AQ207"/>
  <c r="AO207"/>
  <c r="H34" i="9" s="1"/>
  <c r="AN207" i="3"/>
  <c r="AK207"/>
  <c r="AJ207"/>
  <c r="AI207"/>
  <c r="AH207"/>
  <c r="Y207"/>
  <c r="H30" i="8" s="1"/>
  <c r="X207" i="3"/>
  <c r="V207"/>
  <c r="U207"/>
  <c r="H30" i="6" s="1"/>
  <c r="T207" i="3"/>
  <c r="S207"/>
  <c r="H30" i="5" s="1"/>
  <c r="R207" i="3"/>
  <c r="Q207"/>
  <c r="H30" i="4" s="1"/>
  <c r="P207" i="3"/>
  <c r="AR206"/>
  <c r="AQ206"/>
  <c r="AO206"/>
  <c r="H33" i="9" s="1"/>
  <c r="AK206" i="3"/>
  <c r="AJ206"/>
  <c r="AI206"/>
  <c r="AH206"/>
  <c r="X206"/>
  <c r="S206"/>
  <c r="H29" i="5" s="1"/>
  <c r="R206" i="3"/>
  <c r="V206" s="1"/>
  <c r="M206"/>
  <c r="AE214" s="1"/>
  <c r="AR205"/>
  <c r="AQ205"/>
  <c r="AO205"/>
  <c r="H32" i="9" s="1"/>
  <c r="AK205" i="3"/>
  <c r="AJ205"/>
  <c r="AI205"/>
  <c r="AH205"/>
  <c r="Y205"/>
  <c r="H28" i="8" s="1"/>
  <c r="X205" i="3"/>
  <c r="W205"/>
  <c r="H28" i="7" s="1"/>
  <c r="V205" i="3"/>
  <c r="Y204"/>
  <c r="H27" i="8" s="1"/>
  <c r="X204" i="3"/>
  <c r="W204"/>
  <c r="H27" i="7" s="1"/>
  <c r="V204" i="3"/>
  <c r="AN203"/>
  <c r="AD203"/>
  <c r="AD211" s="1"/>
  <c r="AB203"/>
  <c r="AB211" s="1"/>
  <c r="Y203"/>
  <c r="H26" i="8" s="1"/>
  <c r="X203" i="3"/>
  <c r="W203"/>
  <c r="H26" i="7" s="1"/>
  <c r="V203" i="3"/>
  <c r="AR202"/>
  <c r="AQ202"/>
  <c r="AN202"/>
  <c r="AK202"/>
  <c r="AJ202"/>
  <c r="AI202"/>
  <c r="AH202"/>
  <c r="Y202"/>
  <c r="H25" i="8" s="1"/>
  <c r="X202" i="3"/>
  <c r="W202"/>
  <c r="H25" i="7" s="1"/>
  <c r="V202" i="3"/>
  <c r="AR201"/>
  <c r="AQ201"/>
  <c r="AO201"/>
  <c r="H28" i="9" s="1"/>
  <c r="AN201" i="3"/>
  <c r="AK201"/>
  <c r="AJ201"/>
  <c r="AI201"/>
  <c r="AH201"/>
  <c r="Y201"/>
  <c r="H24" i="8" s="1"/>
  <c r="W201" i="3"/>
  <c r="H24" i="7" s="1"/>
  <c r="S201" i="3"/>
  <c r="H24" i="5" s="1"/>
  <c r="R201" i="3"/>
  <c r="V201" s="1"/>
  <c r="AR200"/>
  <c r="AQ200"/>
  <c r="AO200"/>
  <c r="H27" i="9" s="1"/>
  <c r="AN200" i="3"/>
  <c r="AK200"/>
  <c r="AJ200"/>
  <c r="AI200"/>
  <c r="AH200"/>
  <c r="Y200"/>
  <c r="H23" i="8" s="1"/>
  <c r="X200" i="3"/>
  <c r="W200"/>
  <c r="H23" i="7" s="1"/>
  <c r="V200" i="3"/>
  <c r="AO199"/>
  <c r="H26" i="9" s="1"/>
  <c r="AN199" i="3"/>
  <c r="AK199"/>
  <c r="AJ199"/>
  <c r="AH199"/>
  <c r="AC199"/>
  <c r="AR199" s="1"/>
  <c r="AB199"/>
  <c r="AQ199" s="1"/>
  <c r="X199"/>
  <c r="W199"/>
  <c r="H22" i="7" s="1"/>
  <c r="V199" i="3"/>
  <c r="U199"/>
  <c r="H22" i="6" s="1"/>
  <c r="T199" i="3"/>
  <c r="AO198"/>
  <c r="H25" i="9" s="1"/>
  <c r="AN198" i="3"/>
  <c r="AJ198"/>
  <c r="AE198"/>
  <c r="AR198" s="1"/>
  <c r="AD198"/>
  <c r="AC198"/>
  <c r="AB198"/>
  <c r="AQ198" s="1"/>
  <c r="W198"/>
  <c r="H21" i="7" s="1"/>
  <c r="U198" i="3"/>
  <c r="H21" i="6" s="1"/>
  <c r="S198" i="3"/>
  <c r="H21" i="5" s="1"/>
  <c r="R198" i="3"/>
  <c r="Q198"/>
  <c r="H21" i="4" s="1"/>
  <c r="P198" i="3"/>
  <c r="V198" s="1"/>
  <c r="AO197"/>
  <c r="H24" i="9" s="1"/>
  <c r="AJ197" i="3"/>
  <c r="AH197"/>
  <c r="AG197"/>
  <c r="AG203" s="1"/>
  <c r="AF197"/>
  <c r="AF203" s="1"/>
  <c r="AE197"/>
  <c r="AK197" s="1"/>
  <c r="AD197"/>
  <c r="AC197"/>
  <c r="AI197" s="1"/>
  <c r="AB197"/>
  <c r="AQ197" s="1"/>
  <c r="U197"/>
  <c r="H20" i="6" s="1"/>
  <c r="T197" i="3"/>
  <c r="AO196"/>
  <c r="H23" i="9" s="1"/>
  <c r="AN196" i="3"/>
  <c r="AK196"/>
  <c r="AJ196"/>
  <c r="AH196"/>
  <c r="AC196"/>
  <c r="AR196" s="1"/>
  <c r="AB196"/>
  <c r="AQ196" s="1"/>
  <c r="Y196"/>
  <c r="H19" i="8" s="1"/>
  <c r="W196" i="3"/>
  <c r="H19" i="7" s="1"/>
  <c r="S196" i="3"/>
  <c r="H19" i="5" s="1"/>
  <c r="R196" i="3"/>
  <c r="V196" s="1"/>
  <c r="AO195"/>
  <c r="H22" i="9" s="1"/>
  <c r="AN195" i="3"/>
  <c r="AJ195"/>
  <c r="AH195"/>
  <c r="AE195"/>
  <c r="AE203" s="1"/>
  <c r="AD195"/>
  <c r="AQ195" s="1"/>
  <c r="Y195"/>
  <c r="H18" i="8" s="1"/>
  <c r="U195" i="3"/>
  <c r="H18" i="6" s="1"/>
  <c r="T195" i="3"/>
  <c r="S195"/>
  <c r="H18" i="5" s="1"/>
  <c r="Q195" i="3"/>
  <c r="H18" i="4" s="1"/>
  <c r="AR194" i="3"/>
  <c r="AQ194"/>
  <c r="AK194"/>
  <c r="AJ194"/>
  <c r="AI194"/>
  <c r="AH194"/>
  <c r="AR193"/>
  <c r="AQ193"/>
  <c r="AK193"/>
  <c r="AJ193"/>
  <c r="AI193"/>
  <c r="AH193"/>
  <c r="X193"/>
  <c r="W193"/>
  <c r="H16" i="7" s="1"/>
  <c r="U193" i="3"/>
  <c r="H16" i="6" s="1"/>
  <c r="T193" i="3"/>
  <c r="S193"/>
  <c r="H16" i="5" s="1"/>
  <c r="R193" i="3"/>
  <c r="Q193"/>
  <c r="H16" i="4" s="1"/>
  <c r="P193" i="3"/>
  <c r="V193" s="1"/>
  <c r="AR192"/>
  <c r="AQ192"/>
  <c r="AO192"/>
  <c r="H19" i="9" s="1"/>
  <c r="AK192" i="3"/>
  <c r="AJ192"/>
  <c r="AI192"/>
  <c r="AH192"/>
  <c r="R192"/>
  <c r="D192"/>
  <c r="AR191"/>
  <c r="AQ191"/>
  <c r="AO191"/>
  <c r="H18" i="9" s="1"/>
  <c r="AK191" i="3"/>
  <c r="AJ191"/>
  <c r="AI191"/>
  <c r="AH191"/>
  <c r="S191"/>
  <c r="H14" i="5" s="1"/>
  <c r="R191" i="3"/>
  <c r="X191" s="1"/>
  <c r="AR190"/>
  <c r="AQ190"/>
  <c r="AK190"/>
  <c r="AJ190"/>
  <c r="AI190"/>
  <c r="AH190"/>
  <c r="Y190"/>
  <c r="H13" i="8" s="1"/>
  <c r="X190" i="3"/>
  <c r="W190"/>
  <c r="H13" i="7" s="1"/>
  <c r="V190" i="3"/>
  <c r="AR189"/>
  <c r="AQ189"/>
  <c r="AO189"/>
  <c r="H16" i="9" s="1"/>
  <c r="AK189" i="3"/>
  <c r="AJ189"/>
  <c r="AI189"/>
  <c r="AH189"/>
  <c r="T189"/>
  <c r="AG188"/>
  <c r="U189" s="1"/>
  <c r="H12" i="6" s="1"/>
  <c r="AF188" i="3"/>
  <c r="AE188"/>
  <c r="S189" s="1"/>
  <c r="AD188"/>
  <c r="R189" s="1"/>
  <c r="X189" s="1"/>
  <c r="Y188"/>
  <c r="H11" i="8" s="1"/>
  <c r="W188" i="3"/>
  <c r="H11" i="7" s="1"/>
  <c r="V188" i="3"/>
  <c r="U188"/>
  <c r="H11" i="6" s="1"/>
  <c r="T188" i="3"/>
  <c r="AN184" s="1"/>
  <c r="S188"/>
  <c r="H11" i="5" s="1"/>
  <c r="R188" i="3"/>
  <c r="X188" s="1"/>
  <c r="AR187"/>
  <c r="AQ187"/>
  <c r="AO187"/>
  <c r="H14" i="9" s="1"/>
  <c r="AN187" i="3"/>
  <c r="AK187"/>
  <c r="AJ187"/>
  <c r="AI187"/>
  <c r="AH187"/>
  <c r="Y187"/>
  <c r="H10" i="8" s="1"/>
  <c r="W187" i="3"/>
  <c r="H10" i="7" s="1"/>
  <c r="S187" i="3"/>
  <c r="H10" i="5" s="1"/>
  <c r="R187" i="3"/>
  <c r="AN183" s="1"/>
  <c r="Q187"/>
  <c r="H10" i="4" s="1"/>
  <c r="P187" i="3"/>
  <c r="AO186"/>
  <c r="H13" i="9" s="1"/>
  <c r="AN186" i="3"/>
  <c r="AK186"/>
  <c r="AJ186"/>
  <c r="AC186"/>
  <c r="AR186" s="1"/>
  <c r="AB186"/>
  <c r="AB188" s="1"/>
  <c r="Y186"/>
  <c r="H9" i="8" s="1"/>
  <c r="X186" i="3"/>
  <c r="V186"/>
  <c r="U186"/>
  <c r="H9" i="6" s="1"/>
  <c r="T186" i="3"/>
  <c r="S186"/>
  <c r="H9" i="5" s="1"/>
  <c r="R186" i="3"/>
  <c r="Q186"/>
  <c r="H9" i="4" s="1"/>
  <c r="P186" i="3"/>
  <c r="AN182" s="1"/>
  <c r="AR185"/>
  <c r="AQ185"/>
  <c r="AK185"/>
  <c r="AJ185"/>
  <c r="AI185"/>
  <c r="AH185"/>
  <c r="AR184"/>
  <c r="AQ184"/>
  <c r="AO184"/>
  <c r="H11" i="9" s="1"/>
  <c r="AK184" i="3"/>
  <c r="AJ184"/>
  <c r="AI184"/>
  <c r="AH184"/>
  <c r="AR183"/>
  <c r="AQ183"/>
  <c r="AO183"/>
  <c r="H10" i="9" s="1"/>
  <c r="AK183" i="3"/>
  <c r="AJ183"/>
  <c r="AI183"/>
  <c r="AH183"/>
  <c r="AR182"/>
  <c r="AQ182"/>
  <c r="AK182"/>
  <c r="AJ182"/>
  <c r="AI182"/>
  <c r="AH182"/>
  <c r="AR181"/>
  <c r="AQ181"/>
  <c r="AK181"/>
  <c r="AJ181"/>
  <c r="AI181"/>
  <c r="AH181"/>
  <c r="AR180"/>
  <c r="AQ180"/>
  <c r="AK180"/>
  <c r="AJ180"/>
  <c r="AI180"/>
  <c r="AH180"/>
  <c r="O178"/>
  <c r="AA176" s="1"/>
  <c r="AJ173"/>
  <c r="AG173"/>
  <c r="U142" s="1"/>
  <c r="G21" i="6" s="1"/>
  <c r="AF173" i="3"/>
  <c r="AE173"/>
  <c r="S142" s="1"/>
  <c r="AD173"/>
  <c r="AC173"/>
  <c r="AI173" s="1"/>
  <c r="AB173"/>
  <c r="AH173" s="1"/>
  <c r="AR172"/>
  <c r="AQ172"/>
  <c r="AK172"/>
  <c r="AJ172"/>
  <c r="AI172"/>
  <c r="AH172"/>
  <c r="AR171"/>
  <c r="AQ171"/>
  <c r="AK171"/>
  <c r="AJ171"/>
  <c r="AI171"/>
  <c r="AH171"/>
  <c r="AR170"/>
  <c r="AQ170"/>
  <c r="AJ170"/>
  <c r="AG169"/>
  <c r="AF169"/>
  <c r="AC169"/>
  <c r="AI169" s="1"/>
  <c r="AB169"/>
  <c r="AR168"/>
  <c r="AQ168"/>
  <c r="AK168"/>
  <c r="AJ168"/>
  <c r="AI168"/>
  <c r="AH168"/>
  <c r="D168"/>
  <c r="AR167"/>
  <c r="AK167"/>
  <c r="AJ167"/>
  <c r="AE167"/>
  <c r="AE169" s="1"/>
  <c r="AD167"/>
  <c r="AD169" s="1"/>
  <c r="AJ166"/>
  <c r="AI166"/>
  <c r="AG166"/>
  <c r="AF166"/>
  <c r="AE166"/>
  <c r="AK166" s="1"/>
  <c r="AD166"/>
  <c r="AC166"/>
  <c r="AR166" s="1"/>
  <c r="AB166"/>
  <c r="AQ166" s="1"/>
  <c r="Y166"/>
  <c r="W166"/>
  <c r="V166"/>
  <c r="U166"/>
  <c r="T166"/>
  <c r="X166" s="1"/>
  <c r="AR165"/>
  <c r="AQ165"/>
  <c r="AK165"/>
  <c r="AJ165"/>
  <c r="AI165"/>
  <c r="AH165"/>
  <c r="Y165"/>
  <c r="X165"/>
  <c r="W165"/>
  <c r="V165"/>
  <c r="AR164"/>
  <c r="AQ164"/>
  <c r="AK164"/>
  <c r="AJ164"/>
  <c r="AI164"/>
  <c r="AH164"/>
  <c r="X164"/>
  <c r="U164"/>
  <c r="T164"/>
  <c r="S164"/>
  <c r="W164" s="1"/>
  <c r="R164"/>
  <c r="V164" s="1"/>
  <c r="AR163"/>
  <c r="AQ163"/>
  <c r="AJ163"/>
  <c r="X163"/>
  <c r="V163"/>
  <c r="S163"/>
  <c r="W163" s="1"/>
  <c r="R163"/>
  <c r="AG162"/>
  <c r="U138" s="1"/>
  <c r="G17" i="6" s="1"/>
  <c r="AE162" i="3"/>
  <c r="AI162" s="1"/>
  <c r="AC162"/>
  <c r="AB162"/>
  <c r="S162"/>
  <c r="W162" s="1"/>
  <c r="R162"/>
  <c r="X162" s="1"/>
  <c r="Q162"/>
  <c r="P162"/>
  <c r="V162" s="1"/>
  <c r="AR161"/>
  <c r="AQ161"/>
  <c r="AO161"/>
  <c r="AJ161"/>
  <c r="AH161"/>
  <c r="U161"/>
  <c r="G40" i="6" s="1"/>
  <c r="T161" i="3"/>
  <c r="S161"/>
  <c r="G40" i="5" s="1"/>
  <c r="Q161" i="3"/>
  <c r="G40" i="4" s="1"/>
  <c r="P161" i="3"/>
  <c r="AR160"/>
  <c r="AQ160"/>
  <c r="AO160"/>
  <c r="AK160"/>
  <c r="AJ160"/>
  <c r="AI160"/>
  <c r="AH160"/>
  <c r="W160"/>
  <c r="G39" i="7" s="1"/>
  <c r="V160" i="3"/>
  <c r="U160"/>
  <c r="G39" i="6" s="1"/>
  <c r="T160" i="3"/>
  <c r="X160" s="1"/>
  <c r="AN159"/>
  <c r="AK159"/>
  <c r="AI159"/>
  <c r="AE159"/>
  <c r="AR159" s="1"/>
  <c r="AD159"/>
  <c r="AQ159" s="1"/>
  <c r="S159"/>
  <c r="G38" i="5" s="1"/>
  <c r="R159" i="3"/>
  <c r="X159" s="1"/>
  <c r="Q159"/>
  <c r="G38" i="4" s="1"/>
  <c r="P159" i="3"/>
  <c r="AN155" s="1"/>
  <c r="AN158"/>
  <c r="AK158"/>
  <c r="AJ158"/>
  <c r="AI158"/>
  <c r="AH158"/>
  <c r="AG158"/>
  <c r="AR158" s="1"/>
  <c r="AF158"/>
  <c r="AQ158" s="1"/>
  <c r="Y158"/>
  <c r="G37" i="8" s="1"/>
  <c r="X158" i="3"/>
  <c r="W158"/>
  <c r="G37" i="7" s="1"/>
  <c r="V158" i="3"/>
  <c r="AR157"/>
  <c r="AQ157"/>
  <c r="AK157"/>
  <c r="AJ157"/>
  <c r="AI157"/>
  <c r="AH157"/>
  <c r="X157"/>
  <c r="S157"/>
  <c r="G36" i="5" s="1"/>
  <c r="O36" s="1"/>
  <c r="P36" s="1"/>
  <c r="R157" i="3"/>
  <c r="V157" s="1"/>
  <c r="AO156"/>
  <c r="G39" i="9" s="1"/>
  <c r="AN156" i="3"/>
  <c r="Y156"/>
  <c r="G35" i="8" s="1"/>
  <c r="X156" i="3"/>
  <c r="W156"/>
  <c r="G35" i="7" s="1"/>
  <c r="V156" i="3"/>
  <c r="D156"/>
  <c r="Y155"/>
  <c r="G34" i="8" s="1"/>
  <c r="X155" i="3"/>
  <c r="W155"/>
  <c r="G34" i="7" s="1"/>
  <c r="V155" i="3"/>
  <c r="AO154"/>
  <c r="G37" i="9" s="1"/>
  <c r="AN154" i="3"/>
  <c r="AJ154"/>
  <c r="AH154"/>
  <c r="AG154"/>
  <c r="AF154"/>
  <c r="AE154"/>
  <c r="AK154" s="1"/>
  <c r="AD154"/>
  <c r="AC154"/>
  <c r="AB154"/>
  <c r="AQ154" s="1"/>
  <c r="Y154"/>
  <c r="G33" i="8" s="1"/>
  <c r="X154" i="3"/>
  <c r="W154"/>
  <c r="G33" i="7" s="1"/>
  <c r="V154" i="3"/>
  <c r="AR153"/>
  <c r="AQ153"/>
  <c r="AN153"/>
  <c r="AK153"/>
  <c r="AJ153"/>
  <c r="AI153"/>
  <c r="AH153"/>
  <c r="Y153"/>
  <c r="G32" i="8" s="1"/>
  <c r="V153" i="3"/>
  <c r="U153"/>
  <c r="G32" i="6" s="1"/>
  <c r="T153" i="3"/>
  <c r="AN149" s="1"/>
  <c r="S153"/>
  <c r="G32" i="5" s="1"/>
  <c r="R153" i="3"/>
  <c r="X153" s="1"/>
  <c r="Q153"/>
  <c r="G32" i="4" s="1"/>
  <c r="P153" i="3"/>
  <c r="AR152"/>
  <c r="AQ152"/>
  <c r="AO152"/>
  <c r="G35" i="9" s="1"/>
  <c r="AN152" i="3"/>
  <c r="AK152"/>
  <c r="AJ152"/>
  <c r="AI152"/>
  <c r="AH152"/>
  <c r="W152"/>
  <c r="G31" i="7" s="1"/>
  <c r="V152" i="3"/>
  <c r="U152"/>
  <c r="G31" i="6" s="1"/>
  <c r="AR151" i="3"/>
  <c r="AQ151"/>
  <c r="AO151"/>
  <c r="G34" i="9" s="1"/>
  <c r="AN151" i="3"/>
  <c r="AK151"/>
  <c r="AJ151"/>
  <c r="AI151"/>
  <c r="AH151"/>
  <c r="Y151"/>
  <c r="G30" i="8" s="1"/>
  <c r="V151" i="3"/>
  <c r="U151"/>
  <c r="G30" i="6" s="1"/>
  <c r="T151" i="3"/>
  <c r="AN147" s="1"/>
  <c r="S151"/>
  <c r="G30" i="5" s="1"/>
  <c r="R151" i="3"/>
  <c r="X151" s="1"/>
  <c r="Q151"/>
  <c r="G30" i="4" s="1"/>
  <c r="P151" i="3"/>
  <c r="AR150"/>
  <c r="AQ150"/>
  <c r="AO150"/>
  <c r="G33" i="9" s="1"/>
  <c r="AN150" i="3"/>
  <c r="AK150"/>
  <c r="AJ150"/>
  <c r="AI150"/>
  <c r="AH150"/>
  <c r="X150"/>
  <c r="V150"/>
  <c r="U150"/>
  <c r="G29" i="6" s="1"/>
  <c r="T150" i="3"/>
  <c r="S150"/>
  <c r="G29" i="5" s="1"/>
  <c r="R150" i="3"/>
  <c r="Q150"/>
  <c r="G29" i="4" s="1"/>
  <c r="P150" i="3"/>
  <c r="AN146" s="1"/>
  <c r="AR149"/>
  <c r="AQ149"/>
  <c r="AO149"/>
  <c r="G32" i="9" s="1"/>
  <c r="AK149" i="3"/>
  <c r="AJ149"/>
  <c r="AI149"/>
  <c r="AH149"/>
  <c r="Y149"/>
  <c r="G28" i="8" s="1"/>
  <c r="X149" i="3"/>
  <c r="V149"/>
  <c r="Q149"/>
  <c r="G28" i="4" s="1"/>
  <c r="P149" i="3"/>
  <c r="AO148"/>
  <c r="G31" i="9" s="1"/>
  <c r="Y148" i="3"/>
  <c r="G27" i="8" s="1"/>
  <c r="X148" i="3"/>
  <c r="W148"/>
  <c r="G27" i="7" s="1"/>
  <c r="V148" i="3"/>
  <c r="AO147"/>
  <c r="G30" i="9" s="1"/>
  <c r="AB147" i="3"/>
  <c r="AB155" s="1"/>
  <c r="Y147"/>
  <c r="G26" i="8" s="1"/>
  <c r="W147" i="3"/>
  <c r="G26" i="7" s="1"/>
  <c r="V147" i="3"/>
  <c r="U147"/>
  <c r="G26" i="6" s="1"/>
  <c r="O26" s="1"/>
  <c r="P26" s="1"/>
  <c r="T147" i="3"/>
  <c r="X147" s="1"/>
  <c r="AO146"/>
  <c r="G29" i="9" s="1"/>
  <c r="AK146" i="3"/>
  <c r="AE146"/>
  <c r="AD146"/>
  <c r="AH146" s="1"/>
  <c r="AC146"/>
  <c r="AI146" s="1"/>
  <c r="AB146"/>
  <c r="Y146"/>
  <c r="G25" i="8" s="1"/>
  <c r="W146" i="3"/>
  <c r="G25" i="7" s="1"/>
  <c r="V146" i="3"/>
  <c r="U146"/>
  <c r="G25" i="6" s="1"/>
  <c r="T146" i="3"/>
  <c r="X146" s="1"/>
  <c r="AR145"/>
  <c r="AQ145"/>
  <c r="AO145"/>
  <c r="G28" i="9" s="1"/>
  <c r="AN145" i="3"/>
  <c r="AK145"/>
  <c r="AJ145"/>
  <c r="AI145"/>
  <c r="AH145"/>
  <c r="W145"/>
  <c r="G24" i="7" s="1"/>
  <c r="U145" i="3"/>
  <c r="G24" i="6" s="1"/>
  <c r="T145" i="3"/>
  <c r="S145"/>
  <c r="G24" i="5" s="1"/>
  <c r="R145" i="3"/>
  <c r="AN141" s="1"/>
  <c r="Q145"/>
  <c r="G24" i="4" s="1"/>
  <c r="P145" i="3"/>
  <c r="V145" s="1"/>
  <c r="AR144"/>
  <c r="AQ144"/>
  <c r="AO144"/>
  <c r="G27" i="9" s="1"/>
  <c r="AN144" i="3"/>
  <c r="AK144"/>
  <c r="AJ144"/>
  <c r="AI144"/>
  <c r="AH144"/>
  <c r="Y144"/>
  <c r="G23" i="8" s="1"/>
  <c r="X144" i="3"/>
  <c r="W144"/>
  <c r="G23" i="7" s="1"/>
  <c r="V144" i="3"/>
  <c r="AO143"/>
  <c r="G26" i="9" s="1"/>
  <c r="AK143" i="3"/>
  <c r="AE143"/>
  <c r="AD143"/>
  <c r="AH143" s="1"/>
  <c r="AC143"/>
  <c r="AI143" s="1"/>
  <c r="AB143"/>
  <c r="Y143"/>
  <c r="G22" i="8" s="1"/>
  <c r="X143" i="3"/>
  <c r="Q143"/>
  <c r="G22" i="4" s="1"/>
  <c r="O22" s="1"/>
  <c r="P22" s="1"/>
  <c r="P143" i="3"/>
  <c r="V143" s="1"/>
  <c r="AO142"/>
  <c r="G25" i="9" s="1"/>
  <c r="AJ142" i="3"/>
  <c r="AH142"/>
  <c r="AG142"/>
  <c r="AG147" s="1"/>
  <c r="AF142"/>
  <c r="AF147" s="1"/>
  <c r="AE142"/>
  <c r="AK142" s="1"/>
  <c r="AD142"/>
  <c r="AC142"/>
  <c r="AR142" s="1"/>
  <c r="AB142"/>
  <c r="AQ142" s="1"/>
  <c r="X142"/>
  <c r="T142"/>
  <c r="R142"/>
  <c r="Q142"/>
  <c r="G21" i="4" s="1"/>
  <c r="P142" i="3"/>
  <c r="AN138" s="1"/>
  <c r="AO141"/>
  <c r="G24" i="9" s="1"/>
  <c r="AJ141" i="3"/>
  <c r="AH141"/>
  <c r="AE141"/>
  <c r="AK141" s="1"/>
  <c r="AD141"/>
  <c r="AC141"/>
  <c r="AR141" s="1"/>
  <c r="AB141"/>
  <c r="AQ141" s="1"/>
  <c r="U141"/>
  <c r="G20" i="6" s="1"/>
  <c r="T141" i="3"/>
  <c r="Q141"/>
  <c r="G20" i="4" s="1"/>
  <c r="P141" i="3"/>
  <c r="AO140"/>
  <c r="G23" i="9" s="1"/>
  <c r="AN140" i="3"/>
  <c r="AK140"/>
  <c r="AE140"/>
  <c r="AI140" s="1"/>
  <c r="AD140"/>
  <c r="AD147" s="1"/>
  <c r="Y140"/>
  <c r="G19" i="8" s="1"/>
  <c r="X140" i="3"/>
  <c r="W140"/>
  <c r="G19" i="7" s="1"/>
  <c r="Q140" i="3"/>
  <c r="G19" i="4" s="1"/>
  <c r="P140" i="3"/>
  <c r="V140" s="1"/>
  <c r="AR139"/>
  <c r="AQ139"/>
  <c r="AO139"/>
  <c r="G22" i="9" s="1"/>
  <c r="AK139" i="3"/>
  <c r="AJ139"/>
  <c r="AI139"/>
  <c r="AH139"/>
  <c r="X139"/>
  <c r="U139"/>
  <c r="G18" i="6" s="1"/>
  <c r="T139" i="3"/>
  <c r="S139"/>
  <c r="G18" i="5" s="1"/>
  <c r="R139" i="3"/>
  <c r="Q139"/>
  <c r="G18" i="4" s="1"/>
  <c r="P139" i="3"/>
  <c r="AN135" s="1"/>
  <c r="AJ138"/>
  <c r="AI138"/>
  <c r="AH138"/>
  <c r="AE138"/>
  <c r="AE147" s="1"/>
  <c r="AD138"/>
  <c r="AQ138" s="1"/>
  <c r="Q138"/>
  <c r="G17" i="4" s="1"/>
  <c r="P138" i="3"/>
  <c r="AR137"/>
  <c r="AQ137"/>
  <c r="AK137"/>
  <c r="AJ137"/>
  <c r="AI137"/>
  <c r="AH137"/>
  <c r="X137"/>
  <c r="V137"/>
  <c r="U137"/>
  <c r="G16" i="6" s="1"/>
  <c r="T137" i="3"/>
  <c r="S137"/>
  <c r="G16" i="5" s="1"/>
  <c r="R137" i="3"/>
  <c r="Q137"/>
  <c r="G16" i="4" s="1"/>
  <c r="P137" i="3"/>
  <c r="AN133" s="1"/>
  <c r="D137"/>
  <c r="AR136"/>
  <c r="AQ136"/>
  <c r="AK136"/>
  <c r="AJ136"/>
  <c r="AI136"/>
  <c r="AH136"/>
  <c r="AR135"/>
  <c r="AQ135"/>
  <c r="AK135"/>
  <c r="AJ135"/>
  <c r="AI135"/>
  <c r="AH135"/>
  <c r="Y135"/>
  <c r="G14" i="8" s="1"/>
  <c r="X135" i="3"/>
  <c r="Q135"/>
  <c r="G14" i="4" s="1"/>
  <c r="P135" i="3"/>
  <c r="V135" s="1"/>
  <c r="AK134"/>
  <c r="AJ134"/>
  <c r="AH134"/>
  <c r="AC134"/>
  <c r="AI134" s="1"/>
  <c r="AB134"/>
  <c r="AQ134" s="1"/>
  <c r="Y134"/>
  <c r="G13" i="8" s="1"/>
  <c r="X134" i="3"/>
  <c r="W134"/>
  <c r="G13" i="7" s="1"/>
  <c r="V134" i="3"/>
  <c r="AR133"/>
  <c r="AQ133"/>
  <c r="AO133"/>
  <c r="G16" i="9" s="1"/>
  <c r="AK133" i="3"/>
  <c r="AJ133"/>
  <c r="AI133"/>
  <c r="AH133"/>
  <c r="Q133"/>
  <c r="G12" i="4" s="1"/>
  <c r="P133" i="3"/>
  <c r="AC132"/>
  <c r="AB132"/>
  <c r="Y132"/>
  <c r="G11" i="8" s="1"/>
  <c r="W132" i="3"/>
  <c r="G11" i="7" s="1"/>
  <c r="S132" i="3"/>
  <c r="G11" i="5" s="1"/>
  <c r="R132" i="3"/>
  <c r="AN128" s="1"/>
  <c r="Q132"/>
  <c r="G11" i="4" s="1"/>
  <c r="P132" i="3"/>
  <c r="AO131"/>
  <c r="G14" i="9" s="1"/>
  <c r="AN131" i="3"/>
  <c r="AE131"/>
  <c r="AR131" s="1"/>
  <c r="AD131"/>
  <c r="AH131" s="1"/>
  <c r="Y131"/>
  <c r="G10" i="8" s="1"/>
  <c r="U131" i="3"/>
  <c r="G10" i="6" s="1"/>
  <c r="T131" i="3"/>
  <c r="S131"/>
  <c r="G10" i="5" s="1"/>
  <c r="R131" i="3"/>
  <c r="X131" s="1"/>
  <c r="Q131"/>
  <c r="G10" i="4" s="1"/>
  <c r="P131" i="3"/>
  <c r="AN127" s="1"/>
  <c r="AR130"/>
  <c r="AQ130"/>
  <c r="AO130"/>
  <c r="G13" i="9" s="1"/>
  <c r="AN130" i="3"/>
  <c r="AK130"/>
  <c r="AJ130"/>
  <c r="AI130"/>
  <c r="AH130"/>
  <c r="S130"/>
  <c r="G9" i="5" s="1"/>
  <c r="R130" i="3"/>
  <c r="X130" s="1"/>
  <c r="Q130"/>
  <c r="G9" i="4" s="1"/>
  <c r="P130" i="3"/>
  <c r="V130" s="1"/>
  <c r="AR129"/>
  <c r="AQ129"/>
  <c r="AK129"/>
  <c r="AJ129"/>
  <c r="AI129"/>
  <c r="AH129"/>
  <c r="AR128"/>
  <c r="AQ128"/>
  <c r="AO128"/>
  <c r="G11" i="9" s="1"/>
  <c r="AK128" i="3"/>
  <c r="AJ128"/>
  <c r="AI128"/>
  <c r="AH128"/>
  <c r="AR127"/>
  <c r="AQ127"/>
  <c r="AK127"/>
  <c r="AJ127"/>
  <c r="AI127"/>
  <c r="AH127"/>
  <c r="AR126"/>
  <c r="AQ126"/>
  <c r="AK126"/>
  <c r="AJ126"/>
  <c r="AI126"/>
  <c r="AH126"/>
  <c r="AI125"/>
  <c r="AH125"/>
  <c r="AG125"/>
  <c r="AK125" s="1"/>
  <c r="AF125"/>
  <c r="AJ125" s="1"/>
  <c r="AR124"/>
  <c r="AQ124"/>
  <c r="AK124"/>
  <c r="AJ124"/>
  <c r="AI124"/>
  <c r="AH124"/>
  <c r="AA120"/>
  <c r="AK114"/>
  <c r="AG114"/>
  <c r="AF114"/>
  <c r="T83" s="1"/>
  <c r="AE114"/>
  <c r="AD114"/>
  <c r="R83" s="1"/>
  <c r="AC114"/>
  <c r="AI114" s="1"/>
  <c r="AB114"/>
  <c r="AH114" s="1"/>
  <c r="AK113"/>
  <c r="AJ113"/>
  <c r="AI113"/>
  <c r="AH113"/>
  <c r="AR112"/>
  <c r="AQ112"/>
  <c r="AK112"/>
  <c r="AJ112"/>
  <c r="AI112"/>
  <c r="AH112"/>
  <c r="AR111"/>
  <c r="AQ111"/>
  <c r="AJ111"/>
  <c r="AR110"/>
  <c r="AQ110"/>
  <c r="AI110"/>
  <c r="AG110"/>
  <c r="AR109" s="1"/>
  <c r="AF110"/>
  <c r="AE110"/>
  <c r="AK110" s="1"/>
  <c r="AD110"/>
  <c r="AJ110" s="1"/>
  <c r="AC110"/>
  <c r="AB110"/>
  <c r="AK109"/>
  <c r="AJ109"/>
  <c r="AI109"/>
  <c r="AH109"/>
  <c r="AR108"/>
  <c r="AQ108"/>
  <c r="AK108"/>
  <c r="AJ108"/>
  <c r="AI108"/>
  <c r="AG108"/>
  <c r="AR107" s="1"/>
  <c r="AF108"/>
  <c r="AQ107" s="1"/>
  <c r="AG107"/>
  <c r="AF107"/>
  <c r="AC107"/>
  <c r="AB107"/>
  <c r="P80" s="1"/>
  <c r="X107"/>
  <c r="W107"/>
  <c r="U107"/>
  <c r="Y107" s="1"/>
  <c r="T107"/>
  <c r="Q107"/>
  <c r="P107"/>
  <c r="V107" s="1"/>
  <c r="AK106"/>
  <c r="AJ106"/>
  <c r="AI106"/>
  <c r="AH106"/>
  <c r="Y106"/>
  <c r="X106"/>
  <c r="W106"/>
  <c r="V106"/>
  <c r="AR105"/>
  <c r="AQ105"/>
  <c r="AK105"/>
  <c r="AJ105"/>
  <c r="AI105"/>
  <c r="AH105"/>
  <c r="X105"/>
  <c r="W105"/>
  <c r="V105"/>
  <c r="S105"/>
  <c r="Y105" s="1"/>
  <c r="R105"/>
  <c r="AR104"/>
  <c r="AQ104"/>
  <c r="AE104"/>
  <c r="AE107" s="1"/>
  <c r="AD104"/>
  <c r="AD107" s="1"/>
  <c r="X104"/>
  <c r="S104"/>
  <c r="W104" s="1"/>
  <c r="R104"/>
  <c r="V104" s="1"/>
  <c r="AR103"/>
  <c r="AQ103"/>
  <c r="AG103"/>
  <c r="U79" s="1"/>
  <c r="F17" i="6" s="1"/>
  <c r="AE103" i="3"/>
  <c r="AK103" s="1"/>
  <c r="AD103"/>
  <c r="AJ103" s="1"/>
  <c r="W103"/>
  <c r="U103"/>
  <c r="AO99" s="1"/>
  <c r="T103"/>
  <c r="S103"/>
  <c r="Y103" s="1"/>
  <c r="R103"/>
  <c r="X103" s="1"/>
  <c r="D103"/>
  <c r="AO102"/>
  <c r="AN102"/>
  <c r="AJ102"/>
  <c r="AH102"/>
  <c r="T102"/>
  <c r="Q102"/>
  <c r="F40" i="4" s="1"/>
  <c r="P102" i="3"/>
  <c r="AR101"/>
  <c r="AQ101"/>
  <c r="AO101"/>
  <c r="AN101"/>
  <c r="AK101"/>
  <c r="AJ101"/>
  <c r="AI101"/>
  <c r="AH101"/>
  <c r="Y101"/>
  <c r="F39" i="8" s="1"/>
  <c r="X101" i="3"/>
  <c r="W101"/>
  <c r="F39" i="7" s="1"/>
  <c r="V101" i="3"/>
  <c r="AR100"/>
  <c r="AQ100"/>
  <c r="AK100"/>
  <c r="AJ100"/>
  <c r="AI100"/>
  <c r="AH100"/>
  <c r="Y100"/>
  <c r="F38" i="8" s="1"/>
  <c r="U100" i="3"/>
  <c r="F38" i="6" s="1"/>
  <c r="T100" i="3"/>
  <c r="S100"/>
  <c r="F38" i="5" s="1"/>
  <c r="R100" i="3"/>
  <c r="V100" s="1"/>
  <c r="AR99"/>
  <c r="AQ99"/>
  <c r="AJ99"/>
  <c r="AI99"/>
  <c r="AH99"/>
  <c r="AG99"/>
  <c r="AK99" s="1"/>
  <c r="AF99"/>
  <c r="AF103" s="1"/>
  <c r="T79" s="1"/>
  <c r="X79" s="1"/>
  <c r="AC99"/>
  <c r="AC103" s="1"/>
  <c r="AB99"/>
  <c r="Y99"/>
  <c r="F37" i="8" s="1"/>
  <c r="X99" i="3"/>
  <c r="W99"/>
  <c r="F37" i="7" s="1"/>
  <c r="V99" i="3"/>
  <c r="AR98"/>
  <c r="AQ98"/>
  <c r="AK98"/>
  <c r="AJ98"/>
  <c r="AH98"/>
  <c r="AC98"/>
  <c r="AI98" s="1"/>
  <c r="AB98"/>
  <c r="AB103" s="1"/>
  <c r="Y98"/>
  <c r="F36" i="8" s="1"/>
  <c r="X98" i="3"/>
  <c r="W98"/>
  <c r="F36" i="7" s="1"/>
  <c r="V98" i="3"/>
  <c r="AO97"/>
  <c r="F39" i="9" s="1"/>
  <c r="AN97" i="3"/>
  <c r="Y97"/>
  <c r="F35" i="8" s="1"/>
  <c r="X97" i="3"/>
  <c r="W97"/>
  <c r="F35" i="7" s="1"/>
  <c r="V97" i="3"/>
  <c r="AO96"/>
  <c r="F38" i="9" s="1"/>
  <c r="AN96" i="3"/>
  <c r="V96"/>
  <c r="U96"/>
  <c r="F34" i="6" s="1"/>
  <c r="O34" s="1"/>
  <c r="P34" s="1"/>
  <c r="T96" i="3"/>
  <c r="X96" s="1"/>
  <c r="Q96"/>
  <c r="F34" i="4" s="1"/>
  <c r="P96" i="3"/>
  <c r="AO95"/>
  <c r="F37" i="9" s="1"/>
  <c r="AN95" i="3"/>
  <c r="AK95"/>
  <c r="AJ95"/>
  <c r="AG95"/>
  <c r="AF95"/>
  <c r="AE95"/>
  <c r="AD95"/>
  <c r="R78" s="1"/>
  <c r="X78" s="1"/>
  <c r="AC95"/>
  <c r="AR95" s="1"/>
  <c r="AB95"/>
  <c r="AQ95" s="1"/>
  <c r="Y95"/>
  <c r="F33" i="8" s="1"/>
  <c r="X95" i="3"/>
  <c r="W95"/>
  <c r="F33" i="7" s="1"/>
  <c r="V95" i="3"/>
  <c r="AR94"/>
  <c r="AQ94"/>
  <c r="AO94"/>
  <c r="F36" i="9" s="1"/>
  <c r="AN94" i="3"/>
  <c r="AK94"/>
  <c r="AJ94"/>
  <c r="AI94"/>
  <c r="AH94"/>
  <c r="X94"/>
  <c r="W94"/>
  <c r="F32" i="7" s="1"/>
  <c r="V94" i="3"/>
  <c r="U94"/>
  <c r="F32" i="6" s="1"/>
  <c r="T94" i="3"/>
  <c r="S94"/>
  <c r="F32" i="5" s="1"/>
  <c r="R94" i="3"/>
  <c r="Q94"/>
  <c r="F32" i="4" s="1"/>
  <c r="P94" i="3"/>
  <c r="AN90" s="1"/>
  <c r="AR93"/>
  <c r="AQ93"/>
  <c r="AO93"/>
  <c r="F35" i="9" s="1"/>
  <c r="AN93" i="3"/>
  <c r="AK93"/>
  <c r="AJ93"/>
  <c r="AI93"/>
  <c r="AH93"/>
  <c r="Y93"/>
  <c r="F31" i="8" s="1"/>
  <c r="W93" i="3"/>
  <c r="F31" i="7" s="1"/>
  <c r="U93" i="3"/>
  <c r="F31" i="6" s="1"/>
  <c r="Q93" i="3"/>
  <c r="F31" i="4" s="1"/>
  <c r="P93" i="3"/>
  <c r="D93"/>
  <c r="AR92"/>
  <c r="AQ92"/>
  <c r="AK92"/>
  <c r="AJ92"/>
  <c r="AI92"/>
  <c r="AH92"/>
  <c r="Y92"/>
  <c r="F30" i="8" s="1"/>
  <c r="U92" i="3"/>
  <c r="F30" i="6" s="1"/>
  <c r="T92" i="3"/>
  <c r="S92"/>
  <c r="F30" i="5" s="1"/>
  <c r="R92" i="3"/>
  <c r="AN88" s="1"/>
  <c r="AR91"/>
  <c r="AQ91"/>
  <c r="AO91"/>
  <c r="F33" i="9" s="1"/>
  <c r="AN91" i="3"/>
  <c r="AK91"/>
  <c r="AJ91"/>
  <c r="AI91"/>
  <c r="AH91"/>
  <c r="Y91"/>
  <c r="F29" i="8" s="1"/>
  <c r="U91" i="3"/>
  <c r="F29" i="6" s="1"/>
  <c r="T91" i="3"/>
  <c r="S91"/>
  <c r="F29" i="5" s="1"/>
  <c r="R91" i="3"/>
  <c r="X91" s="1"/>
  <c r="Q91"/>
  <c r="F29" i="4" s="1"/>
  <c r="P91" i="3"/>
  <c r="V91" s="1"/>
  <c r="AR90"/>
  <c r="AQ90"/>
  <c r="AK90"/>
  <c r="AJ90"/>
  <c r="AI90"/>
  <c r="AH90"/>
  <c r="U90"/>
  <c r="F28" i="6" s="1"/>
  <c r="O28" s="1"/>
  <c r="P28" s="1"/>
  <c r="T90" i="3"/>
  <c r="S90"/>
  <c r="F28" i="5" s="1"/>
  <c r="R90" i="3"/>
  <c r="X90" s="1"/>
  <c r="Q90"/>
  <c r="F28" i="4" s="1"/>
  <c r="O28" s="1"/>
  <c r="P28" s="1"/>
  <c r="P90" i="3"/>
  <c r="V90" s="1"/>
  <c r="Y89"/>
  <c r="F27" i="8" s="1"/>
  <c r="X89" i="3"/>
  <c r="W89"/>
  <c r="F27" i="7" s="1"/>
  <c r="V89" i="3"/>
  <c r="AC88"/>
  <c r="AB88"/>
  <c r="Y88"/>
  <c r="F26" i="8" s="1"/>
  <c r="X88" i="3"/>
  <c r="W88"/>
  <c r="F26" i="7" s="1"/>
  <c r="V88" i="3"/>
  <c r="Q88"/>
  <c r="F26" i="4" s="1"/>
  <c r="P88" i="3"/>
  <c r="AO87"/>
  <c r="F29" i="9" s="1"/>
  <c r="AN87" i="3"/>
  <c r="AG87"/>
  <c r="AG88" s="1"/>
  <c r="AF87"/>
  <c r="AF88" s="1"/>
  <c r="AE87"/>
  <c r="AD87"/>
  <c r="AH87" s="1"/>
  <c r="Y87"/>
  <c r="F25" i="8" s="1"/>
  <c r="X87" i="3"/>
  <c r="W87"/>
  <c r="F25" i="7" s="1"/>
  <c r="V87" i="3"/>
  <c r="AR86"/>
  <c r="AQ86"/>
  <c r="AO86"/>
  <c r="F28" i="9" s="1"/>
  <c r="AN86" i="3"/>
  <c r="AK86"/>
  <c r="AJ86"/>
  <c r="AI86"/>
  <c r="AH86"/>
  <c r="Y86"/>
  <c r="F24" i="8" s="1"/>
  <c r="X86" i="3"/>
  <c r="W86"/>
  <c r="F24" i="7" s="1"/>
  <c r="V86" i="3"/>
  <c r="U86"/>
  <c r="F24" i="6" s="1"/>
  <c r="T86" i="3"/>
  <c r="Q86"/>
  <c r="F24" i="4" s="1"/>
  <c r="P86" i="3"/>
  <c r="AR85"/>
  <c r="AQ85"/>
  <c r="AO85"/>
  <c r="F27" i="9" s="1"/>
  <c r="AN85" i="3"/>
  <c r="AK85"/>
  <c r="AJ85"/>
  <c r="AI85"/>
  <c r="AH85"/>
  <c r="Y85"/>
  <c r="F23" i="8" s="1"/>
  <c r="X85" i="3"/>
  <c r="W85"/>
  <c r="F23" i="7" s="1"/>
  <c r="V85" i="3"/>
  <c r="S85"/>
  <c r="F23" i="5" s="1"/>
  <c r="R85" i="3"/>
  <c r="AN81" s="1"/>
  <c r="AO84"/>
  <c r="F26" i="9" s="1"/>
  <c r="AN84" i="3"/>
  <c r="AK84"/>
  <c r="AJ84"/>
  <c r="AI84"/>
  <c r="AH84"/>
  <c r="AE84"/>
  <c r="AR84" s="1"/>
  <c r="AD84"/>
  <c r="AQ84" s="1"/>
  <c r="Y84"/>
  <c r="F22" i="8" s="1"/>
  <c r="X84" i="3"/>
  <c r="W84"/>
  <c r="F22" i="7" s="1"/>
  <c r="V84" i="3"/>
  <c r="AO83"/>
  <c r="F25" i="9" s="1"/>
  <c r="AN83" i="3"/>
  <c r="AK83"/>
  <c r="AJ83"/>
  <c r="AI83"/>
  <c r="AH83"/>
  <c r="AE83"/>
  <c r="AR83" s="1"/>
  <c r="AD83"/>
  <c r="AQ83" s="1"/>
  <c r="W83"/>
  <c r="F21" i="7" s="1"/>
  <c r="U83" i="3"/>
  <c r="S83"/>
  <c r="F21" i="5" s="1"/>
  <c r="Q83" i="3"/>
  <c r="F21" i="4" s="1"/>
  <c r="P83" i="3"/>
  <c r="AO82"/>
  <c r="F24" i="9" s="1"/>
  <c r="AN82" i="3"/>
  <c r="AE82"/>
  <c r="AR82" s="1"/>
  <c r="AD82"/>
  <c r="AH82" s="1"/>
  <c r="X82"/>
  <c r="T82"/>
  <c r="S82"/>
  <c r="F20" i="5" s="1"/>
  <c r="R82" i="3"/>
  <c r="Q82"/>
  <c r="P82"/>
  <c r="AN78" s="1"/>
  <c r="AR81"/>
  <c r="AQ81"/>
  <c r="AO81"/>
  <c r="F23" i="9" s="1"/>
  <c r="AK81" i="3"/>
  <c r="AJ81"/>
  <c r="AI81"/>
  <c r="AH81"/>
  <c r="Y81"/>
  <c r="F19" i="8" s="1"/>
  <c r="X81" i="3"/>
  <c r="W81"/>
  <c r="F19" i="7" s="1"/>
  <c r="V81" i="3"/>
  <c r="AR80"/>
  <c r="AQ80"/>
  <c r="AO80"/>
  <c r="F22" i="9" s="1"/>
  <c r="AN80" i="3"/>
  <c r="AK80"/>
  <c r="AJ80"/>
  <c r="AI80"/>
  <c r="AH80"/>
  <c r="U80"/>
  <c r="F18" i="6" s="1"/>
  <c r="T80" i="3"/>
  <c r="Q80"/>
  <c r="F18" i="4" s="1"/>
  <c r="AR79" i="3"/>
  <c r="AQ79"/>
  <c r="AK79"/>
  <c r="AJ79"/>
  <c r="AI79"/>
  <c r="AH79"/>
  <c r="S79"/>
  <c r="F17" i="5" s="1"/>
  <c r="R79" i="3"/>
  <c r="Q79"/>
  <c r="AO75" s="1"/>
  <c r="F17" i="9" s="1"/>
  <c r="AR78" i="3"/>
  <c r="AQ78"/>
  <c r="AK78"/>
  <c r="AJ78"/>
  <c r="AI78"/>
  <c r="AH78"/>
  <c r="U78"/>
  <c r="F16" i="6" s="1"/>
  <c r="T78" i="3"/>
  <c r="S78"/>
  <c r="Q78"/>
  <c r="F16" i="4" s="1"/>
  <c r="AO77" i="3"/>
  <c r="F19" i="9" s="1"/>
  <c r="AN77" i="3"/>
  <c r="AK77"/>
  <c r="AJ77"/>
  <c r="AI77"/>
  <c r="AH77"/>
  <c r="AE77"/>
  <c r="AE88" s="1"/>
  <c r="AD77"/>
  <c r="AD88" s="1"/>
  <c r="Q77"/>
  <c r="F15" i="4" s="1"/>
  <c r="P77" i="3"/>
  <c r="AR76"/>
  <c r="AQ76"/>
  <c r="AK76"/>
  <c r="AJ76"/>
  <c r="AI76"/>
  <c r="AH76"/>
  <c r="Y76"/>
  <c r="F14" i="8" s="1"/>
  <c r="X76" i="3"/>
  <c r="W76"/>
  <c r="F14" i="7" s="1"/>
  <c r="V76" i="3"/>
  <c r="S76"/>
  <c r="F14" i="5" s="1"/>
  <c r="R76" i="3"/>
  <c r="AR75"/>
  <c r="AQ75"/>
  <c r="AK75"/>
  <c r="AJ75"/>
  <c r="AI75"/>
  <c r="AH75"/>
  <c r="Y75"/>
  <c r="F13" i="8" s="1"/>
  <c r="X75" i="3"/>
  <c r="W75"/>
  <c r="F13" i="7" s="1"/>
  <c r="V75" i="3"/>
  <c r="U75"/>
  <c r="F13" i="6" s="1"/>
  <c r="T75" i="3"/>
  <c r="D75"/>
  <c r="AR74"/>
  <c r="AQ74"/>
  <c r="AK74"/>
  <c r="AJ74"/>
  <c r="AI74"/>
  <c r="AH74"/>
  <c r="AG73"/>
  <c r="U74" s="1"/>
  <c r="F12" i="6" s="1"/>
  <c r="AF73" i="3"/>
  <c r="T74" s="1"/>
  <c r="AE73"/>
  <c r="S74" s="1"/>
  <c r="AD73"/>
  <c r="R74" s="1"/>
  <c r="X74" s="1"/>
  <c r="X73"/>
  <c r="W73"/>
  <c r="F11" i="7" s="1"/>
  <c r="V73" i="3"/>
  <c r="U73"/>
  <c r="F11" i="6" s="1"/>
  <c r="T73" i="3"/>
  <c r="S73"/>
  <c r="F11" i="5" s="1"/>
  <c r="R73" i="3"/>
  <c r="AR72"/>
  <c r="AQ72"/>
  <c r="AO72"/>
  <c r="F14" i="9" s="1"/>
  <c r="AN72" i="3"/>
  <c r="AK72"/>
  <c r="AJ72"/>
  <c r="AI72"/>
  <c r="AH72"/>
  <c r="X72"/>
  <c r="W72"/>
  <c r="F10" i="7" s="1"/>
  <c r="V72" i="3"/>
  <c r="U72"/>
  <c r="F10" i="6" s="1"/>
  <c r="T72" i="3"/>
  <c r="S72"/>
  <c r="F10" i="5" s="1"/>
  <c r="R72" i="3"/>
  <c r="Q72"/>
  <c r="F10" i="4" s="1"/>
  <c r="P72" i="3"/>
  <c r="AN68" s="1"/>
  <c r="AR71"/>
  <c r="AQ71"/>
  <c r="AO71"/>
  <c r="F13" i="9" s="1"/>
  <c r="AN71" i="3"/>
  <c r="AK71"/>
  <c r="AJ71"/>
  <c r="AI71"/>
  <c r="AH71"/>
  <c r="Y71"/>
  <c r="F9" i="8" s="1"/>
  <c r="X71" i="3"/>
  <c r="W71"/>
  <c r="F9" i="7" s="1"/>
  <c r="U71" i="3"/>
  <c r="F9" i="6" s="1"/>
  <c r="T71" i="3"/>
  <c r="S71"/>
  <c r="F9" i="5" s="1"/>
  <c r="R71" i="3"/>
  <c r="AR70"/>
  <c r="AQ70"/>
  <c r="AK70"/>
  <c r="AJ70"/>
  <c r="AI70"/>
  <c r="AH70"/>
  <c r="AR69"/>
  <c r="AQ69"/>
  <c r="AO69"/>
  <c r="F11" i="9" s="1"/>
  <c r="AN69" i="3"/>
  <c r="AK69"/>
  <c r="AJ69"/>
  <c r="AI69"/>
  <c r="AH69"/>
  <c r="AR68"/>
  <c r="AQ68"/>
  <c r="AO68"/>
  <c r="F10" i="9" s="1"/>
  <c r="AK68" i="3"/>
  <c r="AJ68"/>
  <c r="AI68"/>
  <c r="AH68"/>
  <c r="AR67"/>
  <c r="AQ67"/>
  <c r="AO67"/>
  <c r="F9" i="9" s="1"/>
  <c r="AK67" i="3"/>
  <c r="AJ67"/>
  <c r="AI67"/>
  <c r="AH67"/>
  <c r="AR66"/>
  <c r="AK66"/>
  <c r="AJ66"/>
  <c r="AI66"/>
  <c r="AC66"/>
  <c r="AC73" s="1"/>
  <c r="AB66"/>
  <c r="AQ66" s="1"/>
  <c r="AR65"/>
  <c r="AQ65"/>
  <c r="AK65"/>
  <c r="AJ65"/>
  <c r="AI65"/>
  <c r="AH65"/>
  <c r="AA61"/>
  <c r="AG56"/>
  <c r="AF56"/>
  <c r="AC56"/>
  <c r="Q25" s="1"/>
  <c r="AB56"/>
  <c r="AE55"/>
  <c r="AR54" s="1"/>
  <c r="AD55"/>
  <c r="AD56" s="1"/>
  <c r="AK54"/>
  <c r="AJ54"/>
  <c r="AI54"/>
  <c r="AH54"/>
  <c r="AR53"/>
  <c r="AQ53"/>
  <c r="AJ53"/>
  <c r="AR52"/>
  <c r="AQ52"/>
  <c r="AH52"/>
  <c r="AG52"/>
  <c r="AF52"/>
  <c r="T24" s="1"/>
  <c r="AE52"/>
  <c r="AR51" s="1"/>
  <c r="AD52"/>
  <c r="AJ52" s="1"/>
  <c r="AC52"/>
  <c r="AI52" s="1"/>
  <c r="AB52"/>
  <c r="AQ51"/>
  <c r="AK51"/>
  <c r="AJ51"/>
  <c r="AI51"/>
  <c r="AH51"/>
  <c r="AR50"/>
  <c r="AQ50"/>
  <c r="AK50"/>
  <c r="AJ50"/>
  <c r="AI50"/>
  <c r="AR49"/>
  <c r="AQ49"/>
  <c r="AG49"/>
  <c r="AF49"/>
  <c r="AE49"/>
  <c r="S22" s="1"/>
  <c r="AD49"/>
  <c r="AJ49" s="1"/>
  <c r="AC49"/>
  <c r="AB49"/>
  <c r="AH49" s="1"/>
  <c r="S49"/>
  <c r="W49" s="1"/>
  <c r="R49"/>
  <c r="X49" s="1"/>
  <c r="AK48"/>
  <c r="AJ48"/>
  <c r="AI48"/>
  <c r="AH48"/>
  <c r="Y48"/>
  <c r="X48"/>
  <c r="W48"/>
  <c r="V48"/>
  <c r="AR47"/>
  <c r="AQ47"/>
  <c r="AO47"/>
  <c r="AN47"/>
  <c r="AK47"/>
  <c r="AJ47"/>
  <c r="AI47"/>
  <c r="AH47"/>
  <c r="Y47"/>
  <c r="X47"/>
  <c r="W47"/>
  <c r="V47"/>
  <c r="AR46"/>
  <c r="AQ46"/>
  <c r="AN46"/>
  <c r="AJ46"/>
  <c r="Y46"/>
  <c r="X46"/>
  <c r="W46"/>
  <c r="S46"/>
  <c r="AO46" s="1"/>
  <c r="R46"/>
  <c r="V46" s="1"/>
  <c r="AR45"/>
  <c r="AQ45"/>
  <c r="AE45"/>
  <c r="AD45"/>
  <c r="V45"/>
  <c r="S45"/>
  <c r="W45" s="1"/>
  <c r="R45"/>
  <c r="X45" s="1"/>
  <c r="AJ44"/>
  <c r="AH44"/>
  <c r="U44"/>
  <c r="E40" i="6" s="1"/>
  <c r="T44" i="3"/>
  <c r="R44"/>
  <c r="X44" s="1"/>
  <c r="Q44"/>
  <c r="E40" i="4" s="1"/>
  <c r="P44" i="3"/>
  <c r="AR43"/>
  <c r="AQ43"/>
  <c r="AO43"/>
  <c r="E39" i="9" s="1"/>
  <c r="AN43" i="3"/>
  <c r="AK43"/>
  <c r="AJ43"/>
  <c r="AH43"/>
  <c r="AC43"/>
  <c r="AC45" s="1"/>
  <c r="AB43"/>
  <c r="AB45" s="1"/>
  <c r="Y43"/>
  <c r="E39" i="8" s="1"/>
  <c r="X43" i="3"/>
  <c r="W43"/>
  <c r="E39" i="7" s="1"/>
  <c r="V43" i="3"/>
  <c r="AQ42"/>
  <c r="AI42"/>
  <c r="AH42"/>
  <c r="AG42"/>
  <c r="AG45" s="1"/>
  <c r="AF42"/>
  <c r="Y42"/>
  <c r="E38" i="8" s="1"/>
  <c r="S42" i="3"/>
  <c r="E38" i="5" s="1"/>
  <c r="R42" i="3"/>
  <c r="X42" s="1"/>
  <c r="Q42"/>
  <c r="E38" i="4" s="1"/>
  <c r="P42" i="3"/>
  <c r="D42"/>
  <c r="AO41"/>
  <c r="E37" i="9" s="1"/>
  <c r="O37" s="1"/>
  <c r="P37" s="1"/>
  <c r="AN41" i="3"/>
  <c r="AK41"/>
  <c r="AJ41"/>
  <c r="AI41"/>
  <c r="AH41"/>
  <c r="Y41"/>
  <c r="E37" i="8" s="1"/>
  <c r="O37" s="1"/>
  <c r="P37" s="1"/>
  <c r="X41" i="3"/>
  <c r="W41"/>
  <c r="E37" i="7" s="1"/>
  <c r="O37" s="1"/>
  <c r="P37" s="1"/>
  <c r="V41" i="3"/>
  <c r="AR40"/>
  <c r="AQ40"/>
  <c r="AO40"/>
  <c r="E36" i="9" s="1"/>
  <c r="AN40" i="3"/>
  <c r="AK40"/>
  <c r="AJ40"/>
  <c r="AI40"/>
  <c r="AH40"/>
  <c r="Y40"/>
  <c r="E36" i="8" s="1"/>
  <c r="X40" i="3"/>
  <c r="W40"/>
  <c r="E36" i="7" s="1"/>
  <c r="V40" i="3"/>
  <c r="U40"/>
  <c r="E36" i="6" s="1"/>
  <c r="O36" s="1"/>
  <c r="P36" s="1"/>
  <c r="T40" i="3"/>
  <c r="AO39"/>
  <c r="E35" i="9" s="1"/>
  <c r="AN39" i="3"/>
  <c r="AK39"/>
  <c r="AJ39"/>
  <c r="AI39"/>
  <c r="AH39"/>
  <c r="Y39"/>
  <c r="E35" i="8" s="1"/>
  <c r="X39" i="3"/>
  <c r="W39"/>
  <c r="E35" i="7" s="1"/>
  <c r="V39" i="3"/>
  <c r="AO38"/>
  <c r="E34" i="9" s="1"/>
  <c r="AG38" i="3"/>
  <c r="Y38"/>
  <c r="E34" i="8" s="1"/>
  <c r="X38" i="3"/>
  <c r="W38"/>
  <c r="E34" i="7" s="1"/>
  <c r="Q38" i="3"/>
  <c r="E34" i="4" s="1"/>
  <c r="O34" s="1"/>
  <c r="P34" s="1"/>
  <c r="P38" i="3"/>
  <c r="AN38" s="1"/>
  <c r="AG37"/>
  <c r="AF37"/>
  <c r="AC37"/>
  <c r="AB37"/>
  <c r="Y37"/>
  <c r="E33" i="8" s="1"/>
  <c r="O33" s="1"/>
  <c r="P33" s="1"/>
  <c r="X37" i="3"/>
  <c r="Q37"/>
  <c r="E33" i="4" s="1"/>
  <c r="O33" s="1"/>
  <c r="P33" s="1"/>
  <c r="P37" i="3"/>
  <c r="AN37" s="1"/>
  <c r="AR36"/>
  <c r="AQ36"/>
  <c r="AO36"/>
  <c r="E32" i="9" s="1"/>
  <c r="AN36" i="3"/>
  <c r="AK36"/>
  <c r="AJ36"/>
  <c r="AI36"/>
  <c r="AH36"/>
  <c r="Y36"/>
  <c r="E32" i="8" s="1"/>
  <c r="X36" i="3"/>
  <c r="W36"/>
  <c r="E32" i="7" s="1"/>
  <c r="V36" i="3"/>
  <c r="U36"/>
  <c r="E32" i="6" s="1"/>
  <c r="T36" i="3"/>
  <c r="Q36"/>
  <c r="E32" i="4" s="1"/>
  <c r="O32" s="1"/>
  <c r="P32" s="1"/>
  <c r="P36" i="3"/>
  <c r="D36"/>
  <c r="AR35"/>
  <c r="AQ35"/>
  <c r="AO35"/>
  <c r="E31" i="9" s="1"/>
  <c r="AK35" i="3"/>
  <c r="AJ35"/>
  <c r="AI35"/>
  <c r="AH35"/>
  <c r="Y35"/>
  <c r="E31" i="8" s="1"/>
  <c r="X35" i="3"/>
  <c r="W35"/>
  <c r="E31" i="7" s="1"/>
  <c r="O31" s="1"/>
  <c r="P31" s="1"/>
  <c r="S35" i="3"/>
  <c r="E31" i="5" s="1"/>
  <c r="O31" s="1"/>
  <c r="P31" s="1"/>
  <c r="R35" i="3"/>
  <c r="AN35" s="1"/>
  <c r="AQ34"/>
  <c r="AO34"/>
  <c r="E30" i="9" s="1"/>
  <c r="AN34" i="3"/>
  <c r="AK34"/>
  <c r="AI34"/>
  <c r="AE34"/>
  <c r="AR34" s="1"/>
  <c r="AD34"/>
  <c r="Y34"/>
  <c r="E30" i="8" s="1"/>
  <c r="X34" i="3"/>
  <c r="W34"/>
  <c r="E30" i="7" s="1"/>
  <c r="S34" i="3"/>
  <c r="E30" i="5" s="1"/>
  <c r="R34" i="3"/>
  <c r="V34" s="1"/>
  <c r="AR33"/>
  <c r="AQ33"/>
  <c r="AN33"/>
  <c r="AK33"/>
  <c r="AJ33"/>
  <c r="AI33"/>
  <c r="AH33"/>
  <c r="X33"/>
  <c r="V33"/>
  <c r="S33"/>
  <c r="E29" i="5" s="1"/>
  <c r="O29" s="1"/>
  <c r="P29" s="1"/>
  <c r="R33" i="3"/>
  <c r="Q33"/>
  <c r="E29" i="4" s="1"/>
  <c r="P33" i="3"/>
  <c r="AR32"/>
  <c r="AQ32"/>
  <c r="AN32"/>
  <c r="AK32"/>
  <c r="AJ32"/>
  <c r="AI32"/>
  <c r="AH32"/>
  <c r="X32"/>
  <c r="V32"/>
  <c r="S32"/>
  <c r="E28" i="5" s="1"/>
  <c r="R32" i="3"/>
  <c r="X31"/>
  <c r="W31"/>
  <c r="E27" i="7" s="1"/>
  <c r="V31" i="3"/>
  <c r="U31"/>
  <c r="E27" i="6" s="1"/>
  <c r="O27" s="1"/>
  <c r="P27" s="1"/>
  <c r="T31" i="3"/>
  <c r="S31"/>
  <c r="E27" i="5" s="1"/>
  <c r="O27" s="1"/>
  <c r="P27" s="1"/>
  <c r="R31" i="3"/>
  <c r="Q31"/>
  <c r="E27" i="4" s="1"/>
  <c r="O27" s="1"/>
  <c r="P27" s="1"/>
  <c r="P31" i="3"/>
  <c r="AN31" s="1"/>
  <c r="AO30"/>
  <c r="E26" i="9" s="1"/>
  <c r="AN30" i="3"/>
  <c r="AG30"/>
  <c r="AF30"/>
  <c r="AC30"/>
  <c r="AB30"/>
  <c r="AB38" s="1"/>
  <c r="Y30"/>
  <c r="E26" i="8" s="1"/>
  <c r="X30" i="3"/>
  <c r="W30"/>
  <c r="E26" i="7" s="1"/>
  <c r="V30" i="3"/>
  <c r="AR29"/>
  <c r="AQ29"/>
  <c r="AO29"/>
  <c r="E25" i="9" s="1"/>
  <c r="O25" s="1"/>
  <c r="P25" s="1"/>
  <c r="AN29" i="3"/>
  <c r="AK29"/>
  <c r="AJ29"/>
  <c r="AI29"/>
  <c r="AH29"/>
  <c r="Y29"/>
  <c r="E25" i="8" s="1"/>
  <c r="X29" i="3"/>
  <c r="W29"/>
  <c r="E25" i="7" s="1"/>
  <c r="O25" s="1"/>
  <c r="P25" s="1"/>
  <c r="V29" i="3"/>
  <c r="AR28"/>
  <c r="AQ28"/>
  <c r="AK28"/>
  <c r="AJ28"/>
  <c r="AI28"/>
  <c r="AH28"/>
  <c r="X28"/>
  <c r="W28"/>
  <c r="E24" i="7" s="1"/>
  <c r="V28" i="3"/>
  <c r="U28"/>
  <c r="E24" i="6" s="1"/>
  <c r="O24" s="1"/>
  <c r="P24" s="1"/>
  <c r="T28" i="3"/>
  <c r="S28"/>
  <c r="E24" i="5" s="1"/>
  <c r="R28" i="3"/>
  <c r="Q28"/>
  <c r="E24" i="4" s="1"/>
  <c r="P28" i="3"/>
  <c r="AN28" s="1"/>
  <c r="AR27"/>
  <c r="AQ27"/>
  <c r="AO27"/>
  <c r="E23" i="9" s="1"/>
  <c r="AN27" i="3"/>
  <c r="AK27"/>
  <c r="AJ27"/>
  <c r="AI27"/>
  <c r="AH27"/>
  <c r="Y27"/>
  <c r="E23" i="8" s="1"/>
  <c r="X27" i="3"/>
  <c r="W27"/>
  <c r="E23" i="7" s="1"/>
  <c r="V27" i="3"/>
  <c r="AR26"/>
  <c r="AQ26"/>
  <c r="AN26"/>
  <c r="AK26"/>
  <c r="AJ26"/>
  <c r="AI26"/>
  <c r="AH26"/>
  <c r="S26"/>
  <c r="E22" i="5" s="1"/>
  <c r="R26" i="3"/>
  <c r="X26" s="1"/>
  <c r="AR25"/>
  <c r="AJ25"/>
  <c r="AH25"/>
  <c r="AE25"/>
  <c r="AD25"/>
  <c r="AQ25" s="1"/>
  <c r="U25"/>
  <c r="E21" i="6" s="1"/>
  <c r="T25" i="3"/>
  <c r="P25"/>
  <c r="AQ24"/>
  <c r="AK24"/>
  <c r="AI24"/>
  <c r="AE24"/>
  <c r="AR24" s="1"/>
  <c r="AD24"/>
  <c r="Y24"/>
  <c r="E20" i="8" s="1"/>
  <c r="W24" i="3"/>
  <c r="E20" i="7" s="1"/>
  <c r="U24" i="3"/>
  <c r="E20" i="6" s="1"/>
  <c r="S24" i="3"/>
  <c r="E20" i="5" s="1"/>
  <c r="R24" i="3"/>
  <c r="X24" s="1"/>
  <c r="Q24"/>
  <c r="E20" i="4" s="1"/>
  <c r="P24" i="3"/>
  <c r="V24" s="1"/>
  <c r="AR23"/>
  <c r="AJ23"/>
  <c r="AH23"/>
  <c r="AE23"/>
  <c r="AD23"/>
  <c r="AQ23" s="1"/>
  <c r="S23"/>
  <c r="R23"/>
  <c r="AR22"/>
  <c r="AJ22"/>
  <c r="AI22"/>
  <c r="AH22"/>
  <c r="AE22"/>
  <c r="AK22" s="1"/>
  <c r="AD22"/>
  <c r="AQ22" s="1"/>
  <c r="V22"/>
  <c r="U22"/>
  <c r="E18" i="6" s="1"/>
  <c r="T22" i="3"/>
  <c r="X22" s="1"/>
  <c r="R22"/>
  <c r="Q22"/>
  <c r="E18" i="4" s="1"/>
  <c r="P22" i="3"/>
  <c r="AK21"/>
  <c r="AI21"/>
  <c r="AE21"/>
  <c r="AR21" s="1"/>
  <c r="AD21"/>
  <c r="W21"/>
  <c r="E17" i="7" s="1"/>
  <c r="S21" i="3"/>
  <c r="E17" i="5" s="1"/>
  <c r="R21" i="3"/>
  <c r="Q21"/>
  <c r="E17" i="4" s="1"/>
  <c r="P21" i="3"/>
  <c r="AJ20"/>
  <c r="AH20"/>
  <c r="AE20"/>
  <c r="AK20" s="1"/>
  <c r="AD20"/>
  <c r="AQ20" s="1"/>
  <c r="U20"/>
  <c r="E16" i="6" s="1"/>
  <c r="T20" i="3"/>
  <c r="P20"/>
  <c r="AR19"/>
  <c r="AQ19"/>
  <c r="AK19"/>
  <c r="AJ19"/>
  <c r="AI19"/>
  <c r="AH19"/>
  <c r="U19"/>
  <c r="E15" i="6" s="1"/>
  <c r="Q19" i="3"/>
  <c r="E15" i="4" s="1"/>
  <c r="P19" i="3"/>
  <c r="AR18"/>
  <c r="AQ18"/>
  <c r="AK18"/>
  <c r="AJ18"/>
  <c r="AI18"/>
  <c r="AH18"/>
  <c r="X18"/>
  <c r="W18"/>
  <c r="E14" i="7" s="1"/>
  <c r="S18" i="3"/>
  <c r="E14" i="5" s="1"/>
  <c r="O14" s="1"/>
  <c r="P14" s="1"/>
  <c r="R18" i="3"/>
  <c r="AN18" s="1"/>
  <c r="AO17"/>
  <c r="E13" i="9" s="1"/>
  <c r="AN17" i="3"/>
  <c r="AK17"/>
  <c r="AI17"/>
  <c r="AE17"/>
  <c r="AR17" s="1"/>
  <c r="AD17"/>
  <c r="Y17"/>
  <c r="E13" i="8" s="1"/>
  <c r="X17" i="3"/>
  <c r="W17"/>
  <c r="E13" i="7" s="1"/>
  <c r="V17" i="3"/>
  <c r="D17"/>
  <c r="AK16"/>
  <c r="AJ16"/>
  <c r="AI16"/>
  <c r="AH16"/>
  <c r="U16"/>
  <c r="E12" i="6" s="1"/>
  <c r="R16" i="3"/>
  <c r="X16" s="1"/>
  <c r="AN15"/>
  <c r="AG15"/>
  <c r="AF15"/>
  <c r="T16" s="1"/>
  <c r="AE15"/>
  <c r="S16" s="1"/>
  <c r="AD15"/>
  <c r="AC15"/>
  <c r="S15"/>
  <c r="AO15" s="1"/>
  <c r="E11" i="9" s="1"/>
  <c r="R15" i="3"/>
  <c r="V15" s="1"/>
  <c r="AR14"/>
  <c r="AQ14"/>
  <c r="AN14"/>
  <c r="AK14"/>
  <c r="AJ14"/>
  <c r="AI14"/>
  <c r="AH14"/>
  <c r="Y14"/>
  <c r="E10" i="8" s="1"/>
  <c r="X14" i="3"/>
  <c r="U14"/>
  <c r="E10" i="6" s="1"/>
  <c r="T14" i="3"/>
  <c r="S14"/>
  <c r="E10" i="5" s="1"/>
  <c r="O10" s="1"/>
  <c r="P10" s="1"/>
  <c r="R14" i="3"/>
  <c r="Q14"/>
  <c r="P14"/>
  <c r="V14" s="1"/>
  <c r="AK13"/>
  <c r="AJ13"/>
  <c r="AI13"/>
  <c r="AC13"/>
  <c r="AR13" s="1"/>
  <c r="AB13"/>
  <c r="AH13" s="1"/>
  <c r="W13"/>
  <c r="E9" i="7" s="1"/>
  <c r="S13" i="3"/>
  <c r="E9" i="5" s="1"/>
  <c r="O9" s="1"/>
  <c r="P9" s="1"/>
  <c r="R13" i="3"/>
  <c r="X13" s="1"/>
  <c r="Q13"/>
  <c r="E9" i="4" s="1"/>
  <c r="P13" i="3"/>
  <c r="V13" s="1"/>
  <c r="AR12"/>
  <c r="AQ12"/>
  <c r="AK12"/>
  <c r="AJ12"/>
  <c r="AI12"/>
  <c r="AH12"/>
  <c r="AR11"/>
  <c r="AQ11"/>
  <c r="AK11"/>
  <c r="AJ11"/>
  <c r="AI11"/>
  <c r="AH11"/>
  <c r="AR10"/>
  <c r="AQ10"/>
  <c r="AK10"/>
  <c r="AJ10"/>
  <c r="AI10"/>
  <c r="AH10"/>
  <c r="AR9"/>
  <c r="AQ9"/>
  <c r="AK9"/>
  <c r="AJ9"/>
  <c r="AI9"/>
  <c r="AH9"/>
  <c r="AR8"/>
  <c r="AQ8"/>
  <c r="AK8"/>
  <c r="AJ8"/>
  <c r="AI8"/>
  <c r="AH8"/>
  <c r="AR7"/>
  <c r="AQ7"/>
  <c r="AK7"/>
  <c r="AJ7"/>
  <c r="AI7"/>
  <c r="AH7"/>
  <c r="H780" i="2"/>
  <c r="G780"/>
  <c r="F780"/>
  <c r="E780"/>
  <c r="H771"/>
  <c r="G771"/>
  <c r="F771"/>
  <c r="E771"/>
  <c r="H762"/>
  <c r="G762"/>
  <c r="F762"/>
  <c r="E762"/>
  <c r="H753"/>
  <c r="G753"/>
  <c r="F753"/>
  <c r="E753"/>
  <c r="H744"/>
  <c r="G744"/>
  <c r="F744"/>
  <c r="E744"/>
  <c r="H735"/>
  <c r="G735"/>
  <c r="F735"/>
  <c r="E735"/>
  <c r="H721"/>
  <c r="G721"/>
  <c r="F721"/>
  <c r="E721"/>
  <c r="H712"/>
  <c r="G712"/>
  <c r="F712"/>
  <c r="E712"/>
  <c r="H703"/>
  <c r="G703"/>
  <c r="F703"/>
  <c r="E703"/>
  <c r="H694"/>
  <c r="G694"/>
  <c r="F694"/>
  <c r="E694"/>
  <c r="H685"/>
  <c r="G685"/>
  <c r="F685"/>
  <c r="E685"/>
  <c r="H678"/>
  <c r="F678"/>
  <c r="H676"/>
  <c r="G676"/>
  <c r="F676"/>
  <c r="E676"/>
  <c r="F650"/>
  <c r="N42" i="7" s="1"/>
  <c r="H647" i="2"/>
  <c r="I646"/>
  <c r="H645"/>
  <c r="N44" i="6" s="1"/>
  <c r="G645" i="2"/>
  <c r="N43" i="6" s="1"/>
  <c r="F645" i="2"/>
  <c r="N42" i="6" s="1"/>
  <c r="E645" i="2"/>
  <c r="N41" i="6" s="1"/>
  <c r="D645" i="2"/>
  <c r="G637"/>
  <c r="N43" i="5" s="1"/>
  <c r="F637" i="2"/>
  <c r="N42" i="5" s="1"/>
  <c r="E637" i="2"/>
  <c r="N41" i="5" s="1"/>
  <c r="D637" i="2"/>
  <c r="H632"/>
  <c r="H637" s="1"/>
  <c r="G627"/>
  <c r="E627"/>
  <c r="H625"/>
  <c r="N44" i="4" s="1"/>
  <c r="G625" i="2"/>
  <c r="N43" i="4" s="1"/>
  <c r="F625" i="2"/>
  <c r="N42" i="4" s="1"/>
  <c r="E625" i="2"/>
  <c r="N41" i="4" s="1"/>
  <c r="D625" i="2"/>
  <c r="F606"/>
  <c r="M42" i="9" s="1"/>
  <c r="E601" i="2"/>
  <c r="M41" i="8" s="1"/>
  <c r="H596" i="2"/>
  <c r="M44" i="7" s="1"/>
  <c r="F596" i="2"/>
  <c r="M42" i="7" s="1"/>
  <c r="H593" i="2"/>
  <c r="F593"/>
  <c r="I592"/>
  <c r="H591"/>
  <c r="M44" i="6" s="1"/>
  <c r="G591" i="2"/>
  <c r="M43" i="6" s="1"/>
  <c r="F591" i="2"/>
  <c r="M42" i="6" s="1"/>
  <c r="E591" i="2"/>
  <c r="M41" i="6" s="1"/>
  <c r="D591" i="2"/>
  <c r="H586"/>
  <c r="F586"/>
  <c r="I585"/>
  <c r="H584"/>
  <c r="M44" i="5" s="1"/>
  <c r="G584" i="2"/>
  <c r="M43" i="5" s="1"/>
  <c r="F584" i="2"/>
  <c r="M42" i="5" s="1"/>
  <c r="E584" i="2"/>
  <c r="M41" i="5" s="1"/>
  <c r="D584" i="2"/>
  <c r="H574"/>
  <c r="F574"/>
  <c r="I573"/>
  <c r="H572"/>
  <c r="M44" i="4" s="1"/>
  <c r="G572" i="2"/>
  <c r="M43" i="4" s="1"/>
  <c r="F572" i="2"/>
  <c r="M42" i="4" s="1"/>
  <c r="E572" i="2"/>
  <c r="M41" i="4" s="1"/>
  <c r="D572" i="2"/>
  <c r="G552"/>
  <c r="L43" i="9" s="1"/>
  <c r="E552" i="2"/>
  <c r="L41" i="9" s="1"/>
  <c r="F547" i="2"/>
  <c r="L42" i="8" s="1"/>
  <c r="G542" i="2"/>
  <c r="L43" i="7" s="1"/>
  <c r="E539" i="2"/>
  <c r="H537"/>
  <c r="L44" i="6" s="1"/>
  <c r="G537" i="2"/>
  <c r="L43" i="6" s="1"/>
  <c r="F537" i="2"/>
  <c r="L42" i="6" s="1"/>
  <c r="E537" i="2"/>
  <c r="L41" i="6" s="1"/>
  <c r="D537" i="2"/>
  <c r="G532"/>
  <c r="E532"/>
  <c r="H530"/>
  <c r="L44" i="5" s="1"/>
  <c r="G530" i="2"/>
  <c r="L43" i="5" s="1"/>
  <c r="F530" i="2"/>
  <c r="L42" i="5" s="1"/>
  <c r="E530" i="2"/>
  <c r="L41" i="5" s="1"/>
  <c r="D530" i="2"/>
  <c r="G521"/>
  <c r="E521"/>
  <c r="H519"/>
  <c r="L44" i="4" s="1"/>
  <c r="G519" i="2"/>
  <c r="L43" i="4" s="1"/>
  <c r="F519" i="2"/>
  <c r="L42" i="4" s="1"/>
  <c r="E519" i="2"/>
  <c r="L41" i="4" s="1"/>
  <c r="D519" i="2"/>
  <c r="H498"/>
  <c r="K44" i="9" s="1"/>
  <c r="F498" i="2"/>
  <c r="K42" i="9" s="1"/>
  <c r="G491" i="2"/>
  <c r="H487"/>
  <c r="H491" s="1"/>
  <c r="G487"/>
  <c r="F487"/>
  <c r="E487"/>
  <c r="H485"/>
  <c r="F485"/>
  <c r="I484"/>
  <c r="H483"/>
  <c r="K44" i="6" s="1"/>
  <c r="G483" i="2"/>
  <c r="K43" i="6" s="1"/>
  <c r="F483" i="2"/>
  <c r="K42" i="6" s="1"/>
  <c r="E483" i="2"/>
  <c r="K41" i="6" s="1"/>
  <c r="D483" i="2"/>
  <c r="F477"/>
  <c r="I476"/>
  <c r="H475"/>
  <c r="K44" i="5" s="1"/>
  <c r="G475" i="2"/>
  <c r="K43" i="5" s="1"/>
  <c r="F475" i="2"/>
  <c r="K42" i="5" s="1"/>
  <c r="E475" i="2"/>
  <c r="K41" i="5" s="1"/>
  <c r="D475" i="2"/>
  <c r="H465"/>
  <c r="F465"/>
  <c r="I464"/>
  <c r="H463"/>
  <c r="K44" i="4" s="1"/>
  <c r="G463" i="2"/>
  <c r="K43" i="4" s="1"/>
  <c r="F463" i="2"/>
  <c r="K42" i="4" s="1"/>
  <c r="E463" i="2"/>
  <c r="K41" i="4" s="1"/>
  <c r="D463" i="2"/>
  <c r="G443"/>
  <c r="J43" i="9" s="1"/>
  <c r="E443" i="2"/>
  <c r="J41" i="9" s="1"/>
  <c r="F438" i="2"/>
  <c r="J42" i="8" s="1"/>
  <c r="G433" i="2"/>
  <c r="J43" i="7" s="1"/>
  <c r="G430" i="2"/>
  <c r="E430"/>
  <c r="H428"/>
  <c r="J44" i="6" s="1"/>
  <c r="G428" i="2"/>
  <c r="J43" i="6" s="1"/>
  <c r="F428" i="2"/>
  <c r="J42" i="6" s="1"/>
  <c r="E428" i="2"/>
  <c r="J41" i="6" s="1"/>
  <c r="D428" i="2"/>
  <c r="G423"/>
  <c r="E423"/>
  <c r="H421"/>
  <c r="J44" i="5" s="1"/>
  <c r="G421" i="2"/>
  <c r="J43" i="5" s="1"/>
  <c r="F421" i="2"/>
  <c r="J42" i="5" s="1"/>
  <c r="E421" i="2"/>
  <c r="J41" i="5" s="1"/>
  <c r="D421" i="2"/>
  <c r="G412"/>
  <c r="E412"/>
  <c r="H410"/>
  <c r="J44" i="4" s="1"/>
  <c r="G410" i="2"/>
  <c r="J43" i="4" s="1"/>
  <c r="F410" i="2"/>
  <c r="J42" i="4" s="1"/>
  <c r="E410" i="2"/>
  <c r="J41" i="4" s="1"/>
  <c r="D410" i="2"/>
  <c r="H389"/>
  <c r="G389"/>
  <c r="F389"/>
  <c r="E389"/>
  <c r="H380"/>
  <c r="G380"/>
  <c r="F380"/>
  <c r="E380"/>
  <c r="H371"/>
  <c r="G371"/>
  <c r="F371"/>
  <c r="E371"/>
  <c r="H363"/>
  <c r="H364" s="1"/>
  <c r="H362"/>
  <c r="J364" s="1"/>
  <c r="G362"/>
  <c r="F362"/>
  <c r="E362"/>
  <c r="H353"/>
  <c r="G353"/>
  <c r="F353"/>
  <c r="E353"/>
  <c r="H344"/>
  <c r="G344"/>
  <c r="F344"/>
  <c r="E344"/>
  <c r="H328"/>
  <c r="I44" i="9" s="1"/>
  <c r="F328" i="2"/>
  <c r="I42" i="9" s="1"/>
  <c r="G323" i="2"/>
  <c r="I43" i="8" s="1"/>
  <c r="H318" i="2"/>
  <c r="I44" i="7" s="1"/>
  <c r="H315" i="2"/>
  <c r="F315"/>
  <c r="I314"/>
  <c r="H313"/>
  <c r="I44" i="6" s="1"/>
  <c r="G313" i="2"/>
  <c r="I43" i="6" s="1"/>
  <c r="F313" i="2"/>
  <c r="I42" i="6" s="1"/>
  <c r="E313" i="2"/>
  <c r="I41" i="6" s="1"/>
  <c r="D313" i="2"/>
  <c r="H308"/>
  <c r="F308"/>
  <c r="H306"/>
  <c r="I44" i="5" s="1"/>
  <c r="G306" i="2"/>
  <c r="I43" i="5" s="1"/>
  <c r="F306" i="2"/>
  <c r="I42" i="5" s="1"/>
  <c r="E306" i="2"/>
  <c r="I41" i="5" s="1"/>
  <c r="D306" i="2"/>
  <c r="H296"/>
  <c r="F296"/>
  <c r="I295"/>
  <c r="H294"/>
  <c r="I44" i="4" s="1"/>
  <c r="G294" i="2"/>
  <c r="I43" i="4" s="1"/>
  <c r="F294" i="2"/>
  <c r="I42" i="4" s="1"/>
  <c r="E294" i="2"/>
  <c r="I41" i="4" s="1"/>
  <c r="D294" i="2"/>
  <c r="G274"/>
  <c r="H43" i="9" s="1"/>
  <c r="H269" i="2"/>
  <c r="H44" i="8" s="1"/>
  <c r="G261" i="2"/>
  <c r="E261"/>
  <c r="H259"/>
  <c r="H44" i="6" s="1"/>
  <c r="G259" i="2"/>
  <c r="H43" i="6" s="1"/>
  <c r="F259" i="2"/>
  <c r="H42" i="6" s="1"/>
  <c r="E259" i="2"/>
  <c r="H41" i="6" s="1"/>
  <c r="D259" i="2"/>
  <c r="G253"/>
  <c r="E253"/>
  <c r="I252"/>
  <c r="H251"/>
  <c r="H44" i="5" s="1"/>
  <c r="G251" i="2"/>
  <c r="H43" i="5" s="1"/>
  <c r="F251" i="2"/>
  <c r="H42" i="5" s="1"/>
  <c r="E251" i="2"/>
  <c r="H41" i="5" s="1"/>
  <c r="D251" i="2"/>
  <c r="G241"/>
  <c r="E241"/>
  <c r="H239"/>
  <c r="H44" i="4" s="1"/>
  <c r="G239" i="2"/>
  <c r="H43" i="4" s="1"/>
  <c r="F239" i="2"/>
  <c r="H42" i="4" s="1"/>
  <c r="E239" i="2"/>
  <c r="H41" i="4" s="1"/>
  <c r="D239" i="2"/>
  <c r="H221"/>
  <c r="G44" i="9" s="1"/>
  <c r="H208" i="2"/>
  <c r="F208"/>
  <c r="H206"/>
  <c r="G44" i="6" s="1"/>
  <c r="G206" i="2"/>
  <c r="G43" i="6" s="1"/>
  <c r="F206" i="2"/>
  <c r="G42" i="6" s="1"/>
  <c r="E206" i="2"/>
  <c r="G41" i="6" s="1"/>
  <c r="D206" i="2"/>
  <c r="H200"/>
  <c r="I199"/>
  <c r="H198"/>
  <c r="G44" i="5" s="1"/>
  <c r="G198" i="2"/>
  <c r="G43" i="5" s="1"/>
  <c r="F198" i="2"/>
  <c r="G42" i="5" s="1"/>
  <c r="E198" i="2"/>
  <c r="G41" i="5" s="1"/>
  <c r="D198" i="2"/>
  <c r="F188"/>
  <c r="I187"/>
  <c r="H186"/>
  <c r="G44" i="4" s="1"/>
  <c r="G186" i="2"/>
  <c r="G43" i="4" s="1"/>
  <c r="F186" i="2"/>
  <c r="G42" i="4" s="1"/>
  <c r="E186" i="2"/>
  <c r="G41" i="4" s="1"/>
  <c r="D186" i="2"/>
  <c r="E151"/>
  <c r="F41" i="7" s="1"/>
  <c r="G148" i="2"/>
  <c r="H146"/>
  <c r="F44" i="6" s="1"/>
  <c r="G146" i="2"/>
  <c r="F43" i="6" s="1"/>
  <c r="F146" i="2"/>
  <c r="F42" i="6" s="1"/>
  <c r="E146" i="2"/>
  <c r="F41" i="6" s="1"/>
  <c r="D146" i="2"/>
  <c r="H138"/>
  <c r="F44" i="5" s="1"/>
  <c r="G138" i="2"/>
  <c r="F43" i="5" s="1"/>
  <c r="F138" i="2"/>
  <c r="F42" i="5" s="1"/>
  <c r="E138" i="2"/>
  <c r="F41" i="5" s="1"/>
  <c r="D138" i="2"/>
  <c r="E129"/>
  <c r="H127"/>
  <c r="F44" i="4" s="1"/>
  <c r="G127" i="2"/>
  <c r="F43" i="4" s="1"/>
  <c r="F127" i="2"/>
  <c r="F42" i="4" s="1"/>
  <c r="E127" i="2"/>
  <c r="F41" i="4" s="1"/>
  <c r="D127" i="2"/>
  <c r="F97"/>
  <c r="E42" i="7" s="1"/>
  <c r="H94" i="2"/>
  <c r="I93"/>
  <c r="H92"/>
  <c r="E44" i="6" s="1"/>
  <c r="G92" i="2"/>
  <c r="E43" i="6" s="1"/>
  <c r="O43" s="1"/>
  <c r="P43" s="1"/>
  <c r="F92" i="2"/>
  <c r="E42" i="6" s="1"/>
  <c r="E92" i="2"/>
  <c r="E41" i="6" s="1"/>
  <c r="O41" s="1"/>
  <c r="P41" s="1"/>
  <c r="D92" i="2"/>
  <c r="G85"/>
  <c r="E43" i="5" s="1"/>
  <c r="O43" s="1"/>
  <c r="P43" s="1"/>
  <c r="F85" i="2"/>
  <c r="E42" i="5" s="1"/>
  <c r="E85" i="2"/>
  <c r="E41" i="5" s="1"/>
  <c r="D85" i="2"/>
  <c r="H82"/>
  <c r="H85" s="1"/>
  <c r="G76"/>
  <c r="E76"/>
  <c r="I75"/>
  <c r="H74"/>
  <c r="E44" i="4" s="1"/>
  <c r="G74" i="2"/>
  <c r="E43" i="4" s="1"/>
  <c r="F74" i="2"/>
  <c r="E42" i="4" s="1"/>
  <c r="E74" i="2"/>
  <c r="E41" i="4" s="1"/>
  <c r="D74" i="2"/>
  <c r="P779" i="1"/>
  <c r="O779"/>
  <c r="N779"/>
  <c r="M779"/>
  <c r="L779"/>
  <c r="K779"/>
  <c r="J779"/>
  <c r="I779"/>
  <c r="H779"/>
  <c r="G779"/>
  <c r="F779"/>
  <c r="E779"/>
  <c r="P770"/>
  <c r="O770"/>
  <c r="N770"/>
  <c r="M770"/>
  <c r="L770"/>
  <c r="K770"/>
  <c r="J770"/>
  <c r="I770"/>
  <c r="H770"/>
  <c r="G770"/>
  <c r="F770"/>
  <c r="E770"/>
  <c r="P761"/>
  <c r="O761"/>
  <c r="N761"/>
  <c r="M761"/>
  <c r="L761"/>
  <c r="K761"/>
  <c r="J761"/>
  <c r="I761"/>
  <c r="H761"/>
  <c r="G761"/>
  <c r="F761"/>
  <c r="E761"/>
  <c r="P752"/>
  <c r="O752"/>
  <c r="N752"/>
  <c r="M752"/>
  <c r="L752"/>
  <c r="K752"/>
  <c r="J752"/>
  <c r="I752"/>
  <c r="H752"/>
  <c r="G752"/>
  <c r="F752"/>
  <c r="E752"/>
  <c r="P743"/>
  <c r="O743"/>
  <c r="N743"/>
  <c r="M743"/>
  <c r="L743"/>
  <c r="K743"/>
  <c r="J743"/>
  <c r="I743"/>
  <c r="H743"/>
  <c r="G743"/>
  <c r="F743"/>
  <c r="E743"/>
  <c r="P734"/>
  <c r="O734"/>
  <c r="N734"/>
  <c r="M734"/>
  <c r="L734"/>
  <c r="K734"/>
  <c r="J734"/>
  <c r="I734"/>
  <c r="H734"/>
  <c r="G734"/>
  <c r="F734"/>
  <c r="E734"/>
  <c r="P720"/>
  <c r="O720"/>
  <c r="N720"/>
  <c r="M720"/>
  <c r="L720"/>
  <c r="K720"/>
  <c r="J720"/>
  <c r="I720"/>
  <c r="H720"/>
  <c r="G720"/>
  <c r="F720"/>
  <c r="E720"/>
  <c r="P711"/>
  <c r="O711"/>
  <c r="N711"/>
  <c r="M711"/>
  <c r="L711"/>
  <c r="K711"/>
  <c r="J711"/>
  <c r="I711"/>
  <c r="H711"/>
  <c r="G711"/>
  <c r="F711"/>
  <c r="E711"/>
  <c r="P702"/>
  <c r="O702"/>
  <c r="N702"/>
  <c r="M702"/>
  <c r="L702"/>
  <c r="K702"/>
  <c r="J702"/>
  <c r="I702"/>
  <c r="H702"/>
  <c r="G702"/>
  <c r="F702"/>
  <c r="E702"/>
  <c r="P693"/>
  <c r="O693"/>
  <c r="N693"/>
  <c r="M693"/>
  <c r="L693"/>
  <c r="K693"/>
  <c r="J693"/>
  <c r="I693"/>
  <c r="H693"/>
  <c r="G693"/>
  <c r="F693"/>
  <c r="E693"/>
  <c r="P684"/>
  <c r="O684"/>
  <c r="N684"/>
  <c r="M684"/>
  <c r="L684"/>
  <c r="K684"/>
  <c r="J684"/>
  <c r="I684"/>
  <c r="H684"/>
  <c r="G684"/>
  <c r="F684"/>
  <c r="E684"/>
  <c r="P675"/>
  <c r="O675"/>
  <c r="N675"/>
  <c r="M675"/>
  <c r="L675"/>
  <c r="K675"/>
  <c r="J675"/>
  <c r="I675"/>
  <c r="H675"/>
  <c r="G675"/>
  <c r="F675"/>
  <c r="E675"/>
  <c r="K651"/>
  <c r="K653" s="1"/>
  <c r="O648"/>
  <c r="I648"/>
  <c r="G648"/>
  <c r="P646"/>
  <c r="P648" s="1"/>
  <c r="O646"/>
  <c r="N646"/>
  <c r="N648" s="1"/>
  <c r="M646"/>
  <c r="M655" s="1"/>
  <c r="M657" s="1"/>
  <c r="L646"/>
  <c r="L648" s="1"/>
  <c r="K646"/>
  <c r="K648" s="1"/>
  <c r="J646"/>
  <c r="J648" s="1"/>
  <c r="I646"/>
  <c r="H646"/>
  <c r="H648" s="1"/>
  <c r="G646"/>
  <c r="F646"/>
  <c r="F648" s="1"/>
  <c r="E646"/>
  <c r="E655" s="1"/>
  <c r="E657" s="1"/>
  <c r="D646"/>
  <c r="P640"/>
  <c r="J640"/>
  <c r="H640"/>
  <c r="P638"/>
  <c r="P655" s="1"/>
  <c r="P657" s="1"/>
  <c r="O638"/>
  <c r="O655" s="1"/>
  <c r="O657" s="1"/>
  <c r="N638"/>
  <c r="N655" s="1"/>
  <c r="N657" s="1"/>
  <c r="M638"/>
  <c r="M640" s="1"/>
  <c r="L638"/>
  <c r="L640" s="1"/>
  <c r="K638"/>
  <c r="K640" s="1"/>
  <c r="J638"/>
  <c r="J655" s="1"/>
  <c r="J657" s="1"/>
  <c r="I638"/>
  <c r="I655" s="1"/>
  <c r="I657" s="1"/>
  <c r="H638"/>
  <c r="H655" s="1"/>
  <c r="H657" s="1"/>
  <c r="G638"/>
  <c r="G655" s="1"/>
  <c r="G657" s="1"/>
  <c r="F638"/>
  <c r="F655" s="1"/>
  <c r="F657" s="1"/>
  <c r="E638"/>
  <c r="E640" s="1"/>
  <c r="D638"/>
  <c r="K628"/>
  <c r="I628"/>
  <c r="P626"/>
  <c r="P659" s="1"/>
  <c r="P661" s="1"/>
  <c r="O626"/>
  <c r="O659" s="1"/>
  <c r="O661" s="1"/>
  <c r="N626"/>
  <c r="N659" s="1"/>
  <c r="N661" s="1"/>
  <c r="M626"/>
  <c r="M659" s="1"/>
  <c r="M661" s="1"/>
  <c r="L626"/>
  <c r="L628" s="1"/>
  <c r="K626"/>
  <c r="J626"/>
  <c r="J659" s="1"/>
  <c r="J661" s="1"/>
  <c r="I626"/>
  <c r="I659" s="1"/>
  <c r="I661" s="1"/>
  <c r="H626"/>
  <c r="H659" s="1"/>
  <c r="H661" s="1"/>
  <c r="G626"/>
  <c r="G659" s="1"/>
  <c r="G661" s="1"/>
  <c r="F626"/>
  <c r="F659" s="1"/>
  <c r="F661" s="1"/>
  <c r="E626"/>
  <c r="E659" s="1"/>
  <c r="E661" s="1"/>
  <c r="D626"/>
  <c r="N597"/>
  <c r="N599" s="1"/>
  <c r="F597"/>
  <c r="F599" s="1"/>
  <c r="L595"/>
  <c r="J595"/>
  <c r="P593"/>
  <c r="P601" s="1"/>
  <c r="P603" s="1"/>
  <c r="O593"/>
  <c r="O595" s="1"/>
  <c r="N593"/>
  <c r="N595" s="1"/>
  <c r="M593"/>
  <c r="M595" s="1"/>
  <c r="L593"/>
  <c r="K593"/>
  <c r="K595" s="1"/>
  <c r="J593"/>
  <c r="I593"/>
  <c r="I595" s="1"/>
  <c r="H593"/>
  <c r="H601" s="1"/>
  <c r="H603" s="1"/>
  <c r="G593"/>
  <c r="G595" s="1"/>
  <c r="F593"/>
  <c r="F595" s="1"/>
  <c r="E593"/>
  <c r="E595" s="1"/>
  <c r="D593"/>
  <c r="M587"/>
  <c r="K587"/>
  <c r="E587"/>
  <c r="P585"/>
  <c r="P587" s="1"/>
  <c r="O585"/>
  <c r="O587" s="1"/>
  <c r="N585"/>
  <c r="N587" s="1"/>
  <c r="M585"/>
  <c r="M601" s="1"/>
  <c r="M603" s="1"/>
  <c r="L585"/>
  <c r="L601" s="1"/>
  <c r="L603" s="1"/>
  <c r="K585"/>
  <c r="K601" s="1"/>
  <c r="K603" s="1"/>
  <c r="J585"/>
  <c r="J601" s="1"/>
  <c r="J603" s="1"/>
  <c r="I585"/>
  <c r="I601" s="1"/>
  <c r="I603" s="1"/>
  <c r="H585"/>
  <c r="H587" s="1"/>
  <c r="G585"/>
  <c r="G587" s="1"/>
  <c r="F585"/>
  <c r="F587" s="1"/>
  <c r="E585"/>
  <c r="E601" s="1"/>
  <c r="E603" s="1"/>
  <c r="D585"/>
  <c r="N575"/>
  <c r="L575"/>
  <c r="F575"/>
  <c r="P573"/>
  <c r="P605" s="1"/>
  <c r="P607" s="1"/>
  <c r="O573"/>
  <c r="O575" s="1"/>
  <c r="N573"/>
  <c r="M573"/>
  <c r="M605" s="1"/>
  <c r="M607" s="1"/>
  <c r="L573"/>
  <c r="L605" s="1"/>
  <c r="L607" s="1"/>
  <c r="K573"/>
  <c r="K605" s="1"/>
  <c r="K607" s="1"/>
  <c r="J573"/>
  <c r="J605" s="1"/>
  <c r="J607" s="1"/>
  <c r="I573"/>
  <c r="I605" s="1"/>
  <c r="I607" s="1"/>
  <c r="H573"/>
  <c r="H605" s="1"/>
  <c r="H607" s="1"/>
  <c r="G573"/>
  <c r="G575" s="1"/>
  <c r="F573"/>
  <c r="E573"/>
  <c r="E605" s="1"/>
  <c r="E607" s="1"/>
  <c r="D573"/>
  <c r="I541"/>
  <c r="I543" s="1"/>
  <c r="O538"/>
  <c r="M538"/>
  <c r="G538"/>
  <c r="E538"/>
  <c r="P536"/>
  <c r="P538" s="1"/>
  <c r="O536"/>
  <c r="N536"/>
  <c r="N538" s="1"/>
  <c r="M536"/>
  <c r="L536"/>
  <c r="L538" s="1"/>
  <c r="K536"/>
  <c r="K545" s="1"/>
  <c r="K547" s="1"/>
  <c r="J536"/>
  <c r="J538" s="1"/>
  <c r="I536"/>
  <c r="I538" s="1"/>
  <c r="H536"/>
  <c r="H538" s="1"/>
  <c r="G536"/>
  <c r="F536"/>
  <c r="F538" s="1"/>
  <c r="E536"/>
  <c r="D536"/>
  <c r="P531"/>
  <c r="N531"/>
  <c r="H531"/>
  <c r="F531"/>
  <c r="P529"/>
  <c r="P545" s="1"/>
  <c r="P547" s="1"/>
  <c r="O529"/>
  <c r="O545" s="1"/>
  <c r="O547" s="1"/>
  <c r="N529"/>
  <c r="N545" s="1"/>
  <c r="N547" s="1"/>
  <c r="M529"/>
  <c r="M545" s="1"/>
  <c r="M547" s="1"/>
  <c r="L529"/>
  <c r="L545" s="1"/>
  <c r="L547" s="1"/>
  <c r="K529"/>
  <c r="K531" s="1"/>
  <c r="J529"/>
  <c r="J531" s="1"/>
  <c r="I529"/>
  <c r="I531" s="1"/>
  <c r="H529"/>
  <c r="H545" s="1"/>
  <c r="H547" s="1"/>
  <c r="G529"/>
  <c r="G545" s="1"/>
  <c r="G547" s="1"/>
  <c r="F529"/>
  <c r="F545" s="1"/>
  <c r="F547" s="1"/>
  <c r="E529"/>
  <c r="E545" s="1"/>
  <c r="E547" s="1"/>
  <c r="D529"/>
  <c r="O520"/>
  <c r="J520"/>
  <c r="I520"/>
  <c r="G520"/>
  <c r="P518"/>
  <c r="P549" s="1"/>
  <c r="P551" s="1"/>
  <c r="O518"/>
  <c r="O549" s="1"/>
  <c r="O551" s="1"/>
  <c r="N518"/>
  <c r="N549" s="1"/>
  <c r="N551" s="1"/>
  <c r="M518"/>
  <c r="M549" s="1"/>
  <c r="M551" s="1"/>
  <c r="L518"/>
  <c r="L549" s="1"/>
  <c r="L551" s="1"/>
  <c r="K518"/>
  <c r="K549" s="1"/>
  <c r="K551" s="1"/>
  <c r="J518"/>
  <c r="J549" s="1"/>
  <c r="J551" s="1"/>
  <c r="I518"/>
  <c r="H518"/>
  <c r="H549" s="1"/>
  <c r="H551" s="1"/>
  <c r="G518"/>
  <c r="G549" s="1"/>
  <c r="G551" s="1"/>
  <c r="F518"/>
  <c r="F549" s="1"/>
  <c r="F551" s="1"/>
  <c r="E518"/>
  <c r="E549" s="1"/>
  <c r="E551" s="1"/>
  <c r="D518"/>
  <c r="L487"/>
  <c r="L489" s="1"/>
  <c r="P484"/>
  <c r="J484"/>
  <c r="H484"/>
  <c r="P482"/>
  <c r="O482"/>
  <c r="O484" s="1"/>
  <c r="N482"/>
  <c r="N491" s="1"/>
  <c r="N493" s="1"/>
  <c r="M482"/>
  <c r="M484" s="1"/>
  <c r="L482"/>
  <c r="L484" s="1"/>
  <c r="K482"/>
  <c r="K484" s="1"/>
  <c r="J482"/>
  <c r="I482"/>
  <c r="I484" s="1"/>
  <c r="H482"/>
  <c r="G482"/>
  <c r="G484" s="1"/>
  <c r="F482"/>
  <c r="F491" s="1"/>
  <c r="F493" s="1"/>
  <c r="E482"/>
  <c r="E484" s="1"/>
  <c r="D482"/>
  <c r="K476"/>
  <c r="I476"/>
  <c r="P474"/>
  <c r="P491" s="1"/>
  <c r="P493" s="1"/>
  <c r="O474"/>
  <c r="O491" s="1"/>
  <c r="O493" s="1"/>
  <c r="N474"/>
  <c r="N476" s="1"/>
  <c r="M474"/>
  <c r="M476" s="1"/>
  <c r="L474"/>
  <c r="L476" s="1"/>
  <c r="K474"/>
  <c r="K491" s="1"/>
  <c r="K493" s="1"/>
  <c r="J474"/>
  <c r="J491" s="1"/>
  <c r="J493" s="1"/>
  <c r="I474"/>
  <c r="I491" s="1"/>
  <c r="I493" s="1"/>
  <c r="H474"/>
  <c r="H491" s="1"/>
  <c r="H493" s="1"/>
  <c r="G474"/>
  <c r="G491" s="1"/>
  <c r="G493" s="1"/>
  <c r="F474"/>
  <c r="F476" s="1"/>
  <c r="E474"/>
  <c r="E476" s="1"/>
  <c r="D474"/>
  <c r="L464"/>
  <c r="J464"/>
  <c r="P462"/>
  <c r="P495" s="1"/>
  <c r="P497" s="1"/>
  <c r="O462"/>
  <c r="O495" s="1"/>
  <c r="O497" s="1"/>
  <c r="N462"/>
  <c r="N495" s="1"/>
  <c r="N497" s="1"/>
  <c r="M462"/>
  <c r="M464" s="1"/>
  <c r="L462"/>
  <c r="K462"/>
  <c r="K495" s="1"/>
  <c r="K497" s="1"/>
  <c r="J462"/>
  <c r="J495" s="1"/>
  <c r="J497" s="1"/>
  <c r="I462"/>
  <c r="I495" s="1"/>
  <c r="I497" s="1"/>
  <c r="H462"/>
  <c r="H495" s="1"/>
  <c r="H497" s="1"/>
  <c r="G462"/>
  <c r="G495" s="1"/>
  <c r="G497" s="1"/>
  <c r="F462"/>
  <c r="F495" s="1"/>
  <c r="F497" s="1"/>
  <c r="E462"/>
  <c r="E464" s="1"/>
  <c r="D462"/>
  <c r="O432"/>
  <c r="G432"/>
  <c r="M429"/>
  <c r="K429"/>
  <c r="E429"/>
  <c r="P427"/>
  <c r="P429" s="1"/>
  <c r="O427"/>
  <c r="O429" s="1"/>
  <c r="N427"/>
  <c r="N429" s="1"/>
  <c r="M427"/>
  <c r="M694" s="1"/>
  <c r="M695" s="1"/>
  <c r="L427"/>
  <c r="L694" s="1"/>
  <c r="L695" s="1"/>
  <c r="K427"/>
  <c r="K694" s="1"/>
  <c r="K695" s="1"/>
  <c r="J427"/>
  <c r="J694" s="1"/>
  <c r="J695" s="1"/>
  <c r="I427"/>
  <c r="I694" s="1"/>
  <c r="I695" s="1"/>
  <c r="H427"/>
  <c r="H429" s="1"/>
  <c r="G427"/>
  <c r="G429" s="1"/>
  <c r="F427"/>
  <c r="F429" s="1"/>
  <c r="E427"/>
  <c r="E694" s="1"/>
  <c r="E695" s="1"/>
  <c r="D427"/>
  <c r="N422"/>
  <c r="L422"/>
  <c r="F422"/>
  <c r="P420"/>
  <c r="P422" s="1"/>
  <c r="O420"/>
  <c r="O422" s="1"/>
  <c r="N420"/>
  <c r="N685" s="1"/>
  <c r="N686" s="1"/>
  <c r="M420"/>
  <c r="M685" s="1"/>
  <c r="M686" s="1"/>
  <c r="L420"/>
  <c r="L436" s="1"/>
  <c r="K420"/>
  <c r="K436" s="1"/>
  <c r="J420"/>
  <c r="J436" s="1"/>
  <c r="I420"/>
  <c r="I422" s="1"/>
  <c r="H420"/>
  <c r="H422" s="1"/>
  <c r="G420"/>
  <c r="G422" s="1"/>
  <c r="F420"/>
  <c r="F685" s="1"/>
  <c r="F686" s="1"/>
  <c r="E420"/>
  <c r="E685" s="1"/>
  <c r="E686" s="1"/>
  <c r="D420"/>
  <c r="O411"/>
  <c r="M411"/>
  <c r="G411"/>
  <c r="E411"/>
  <c r="P409"/>
  <c r="P411" s="1"/>
  <c r="O409"/>
  <c r="O676" s="1"/>
  <c r="O677" s="1"/>
  <c r="N409"/>
  <c r="N676" s="1"/>
  <c r="N677" s="1"/>
  <c r="M409"/>
  <c r="M676" s="1"/>
  <c r="M677" s="1"/>
  <c r="L409"/>
  <c r="L676" s="1"/>
  <c r="L677" s="1"/>
  <c r="K409"/>
  <c r="K676" s="1"/>
  <c r="K677" s="1"/>
  <c r="J409"/>
  <c r="J676" s="1"/>
  <c r="J677" s="1"/>
  <c r="I409"/>
  <c r="I676" s="1"/>
  <c r="I677" s="1"/>
  <c r="H409"/>
  <c r="H411" s="1"/>
  <c r="G409"/>
  <c r="G676" s="1"/>
  <c r="G677" s="1"/>
  <c r="F409"/>
  <c r="F676" s="1"/>
  <c r="F677" s="1"/>
  <c r="E409"/>
  <c r="E676" s="1"/>
  <c r="E677" s="1"/>
  <c r="D409"/>
  <c r="P387"/>
  <c r="O387"/>
  <c r="N387"/>
  <c r="M387"/>
  <c r="L387"/>
  <c r="K387"/>
  <c r="J387"/>
  <c r="I387"/>
  <c r="H387"/>
  <c r="G387"/>
  <c r="F387"/>
  <c r="E387"/>
  <c r="P378"/>
  <c r="O378"/>
  <c r="N378"/>
  <c r="M378"/>
  <c r="L378"/>
  <c r="K378"/>
  <c r="J378"/>
  <c r="I378"/>
  <c r="H378"/>
  <c r="G378"/>
  <c r="F378"/>
  <c r="E378"/>
  <c r="P369"/>
  <c r="O369"/>
  <c r="N369"/>
  <c r="M369"/>
  <c r="L369"/>
  <c r="K369"/>
  <c r="J369"/>
  <c r="I369"/>
  <c r="H369"/>
  <c r="G369"/>
  <c r="F369"/>
  <c r="E369"/>
  <c r="P360"/>
  <c r="O360"/>
  <c r="N360"/>
  <c r="M360"/>
  <c r="L360"/>
  <c r="K360"/>
  <c r="J360"/>
  <c r="I360"/>
  <c r="H360"/>
  <c r="G360"/>
  <c r="F360"/>
  <c r="E360"/>
  <c r="P351"/>
  <c r="O351"/>
  <c r="N351"/>
  <c r="M351"/>
  <c r="L351"/>
  <c r="K351"/>
  <c r="J351"/>
  <c r="I351"/>
  <c r="H351"/>
  <c r="G351"/>
  <c r="F351"/>
  <c r="E351"/>
  <c r="P341"/>
  <c r="O341"/>
  <c r="N341"/>
  <c r="M341"/>
  <c r="L341"/>
  <c r="K341"/>
  <c r="J341"/>
  <c r="I341"/>
  <c r="H341"/>
  <c r="G341"/>
  <c r="F341"/>
  <c r="E341"/>
  <c r="P314"/>
  <c r="N314"/>
  <c r="H314"/>
  <c r="F314"/>
  <c r="P312"/>
  <c r="O312"/>
  <c r="O314" s="1"/>
  <c r="N312"/>
  <c r="M312"/>
  <c r="M314" s="1"/>
  <c r="L312"/>
  <c r="L314" s="1"/>
  <c r="K312"/>
  <c r="K314" s="1"/>
  <c r="J312"/>
  <c r="J314" s="1"/>
  <c r="I312"/>
  <c r="I314" s="1"/>
  <c r="H312"/>
  <c r="G312"/>
  <c r="G314" s="1"/>
  <c r="F312"/>
  <c r="E312"/>
  <c r="E314" s="1"/>
  <c r="D312"/>
  <c r="O306"/>
  <c r="I306"/>
  <c r="G306"/>
  <c r="P304"/>
  <c r="P322" s="1"/>
  <c r="P324" s="1"/>
  <c r="O304"/>
  <c r="O322" s="1"/>
  <c r="O324" s="1"/>
  <c r="N304"/>
  <c r="N322" s="1"/>
  <c r="N324" s="1"/>
  <c r="M304"/>
  <c r="M322" s="1"/>
  <c r="M324" s="1"/>
  <c r="L304"/>
  <c r="L322" s="1"/>
  <c r="L324" s="1"/>
  <c r="K304"/>
  <c r="K306" s="1"/>
  <c r="J304"/>
  <c r="J306" s="1"/>
  <c r="I304"/>
  <c r="I322" s="1"/>
  <c r="I324" s="1"/>
  <c r="H304"/>
  <c r="H322" s="1"/>
  <c r="H324" s="1"/>
  <c r="G304"/>
  <c r="G322" s="1"/>
  <c r="G324" s="1"/>
  <c r="F304"/>
  <c r="F322" s="1"/>
  <c r="F324" s="1"/>
  <c r="E304"/>
  <c r="E322" s="1"/>
  <c r="E324" s="1"/>
  <c r="D304"/>
  <c r="P294"/>
  <c r="J294"/>
  <c r="H294"/>
  <c r="P292"/>
  <c r="P326" s="1"/>
  <c r="P328" s="1"/>
  <c r="O292"/>
  <c r="O326" s="1"/>
  <c r="O328" s="1"/>
  <c r="N292"/>
  <c r="N326" s="1"/>
  <c r="N328" s="1"/>
  <c r="M292"/>
  <c r="M326" s="1"/>
  <c r="M328" s="1"/>
  <c r="L292"/>
  <c r="L326" s="1"/>
  <c r="L328" s="1"/>
  <c r="K292"/>
  <c r="K294" s="1"/>
  <c r="J292"/>
  <c r="J326" s="1"/>
  <c r="J328" s="1"/>
  <c r="I292"/>
  <c r="I326" s="1"/>
  <c r="I328" s="1"/>
  <c r="H292"/>
  <c r="H326" s="1"/>
  <c r="H328" s="1"/>
  <c r="G292"/>
  <c r="G326" s="1"/>
  <c r="G328" s="1"/>
  <c r="F292"/>
  <c r="F326" s="1"/>
  <c r="F328" s="1"/>
  <c r="E292"/>
  <c r="E326" s="1"/>
  <c r="E328" s="1"/>
  <c r="D292"/>
  <c r="K259"/>
  <c r="P257"/>
  <c r="P259" s="1"/>
  <c r="O257"/>
  <c r="O259" s="1"/>
  <c r="N257"/>
  <c r="N259" s="1"/>
  <c r="M257"/>
  <c r="M259" s="1"/>
  <c r="L257"/>
  <c r="L259" s="1"/>
  <c r="K257"/>
  <c r="J257"/>
  <c r="J259" s="1"/>
  <c r="I257"/>
  <c r="I259" s="1"/>
  <c r="H257"/>
  <c r="H259" s="1"/>
  <c r="G257"/>
  <c r="G259" s="1"/>
  <c r="F257"/>
  <c r="F259" s="1"/>
  <c r="E257"/>
  <c r="E259" s="1"/>
  <c r="D257"/>
  <c r="L251"/>
  <c r="P249"/>
  <c r="P266" s="1"/>
  <c r="P268" s="1"/>
  <c r="O249"/>
  <c r="O266" s="1"/>
  <c r="O268" s="1"/>
  <c r="N249"/>
  <c r="N251" s="1"/>
  <c r="M249"/>
  <c r="M251" s="1"/>
  <c r="L249"/>
  <c r="L266" s="1"/>
  <c r="L268" s="1"/>
  <c r="K249"/>
  <c r="K266" s="1"/>
  <c r="K268" s="1"/>
  <c r="J249"/>
  <c r="J266" s="1"/>
  <c r="J268" s="1"/>
  <c r="I249"/>
  <c r="I266" s="1"/>
  <c r="I268" s="1"/>
  <c r="H249"/>
  <c r="H266" s="1"/>
  <c r="H268" s="1"/>
  <c r="G249"/>
  <c r="G266" s="1"/>
  <c r="G268" s="1"/>
  <c r="F249"/>
  <c r="F251" s="1"/>
  <c r="E249"/>
  <c r="E251" s="1"/>
  <c r="D249"/>
  <c r="P237"/>
  <c r="P270" s="1"/>
  <c r="P272" s="1"/>
  <c r="O237"/>
  <c r="O270" s="1"/>
  <c r="O272" s="1"/>
  <c r="N237"/>
  <c r="N239" s="1"/>
  <c r="M237"/>
  <c r="M239" s="1"/>
  <c r="L237"/>
  <c r="L270" s="1"/>
  <c r="L272" s="1"/>
  <c r="K237"/>
  <c r="K270" s="1"/>
  <c r="K272" s="1"/>
  <c r="J237"/>
  <c r="J270" s="1"/>
  <c r="J272" s="1"/>
  <c r="I237"/>
  <c r="I270" s="1"/>
  <c r="I272" s="1"/>
  <c r="H237"/>
  <c r="H270" s="1"/>
  <c r="H272" s="1"/>
  <c r="G237"/>
  <c r="G270" s="1"/>
  <c r="G272" s="1"/>
  <c r="F237"/>
  <c r="F239" s="1"/>
  <c r="E237"/>
  <c r="E239" s="1"/>
  <c r="D237"/>
  <c r="P205"/>
  <c r="P207" s="1"/>
  <c r="O205"/>
  <c r="O207" s="1"/>
  <c r="N205"/>
  <c r="N207" s="1"/>
  <c r="M205"/>
  <c r="M207" s="1"/>
  <c r="L205"/>
  <c r="L207" s="1"/>
  <c r="K205"/>
  <c r="K207" s="1"/>
  <c r="J205"/>
  <c r="J207" s="1"/>
  <c r="I205"/>
  <c r="I207" s="1"/>
  <c r="H205"/>
  <c r="H207" s="1"/>
  <c r="G205"/>
  <c r="G207" s="1"/>
  <c r="F205"/>
  <c r="F207" s="1"/>
  <c r="E205"/>
  <c r="E207" s="1"/>
  <c r="D205"/>
  <c r="P197"/>
  <c r="O197"/>
  <c r="O199" s="1"/>
  <c r="N197"/>
  <c r="N213" s="1"/>
  <c r="N215" s="1"/>
  <c r="M197"/>
  <c r="M213" s="1"/>
  <c r="M215" s="1"/>
  <c r="L197"/>
  <c r="L213" s="1"/>
  <c r="L215" s="1"/>
  <c r="K197"/>
  <c r="K213" s="1"/>
  <c r="K215" s="1"/>
  <c r="J197"/>
  <c r="J213" s="1"/>
  <c r="J215" s="1"/>
  <c r="I197"/>
  <c r="H197"/>
  <c r="G197"/>
  <c r="F197"/>
  <c r="E197"/>
  <c r="D197"/>
  <c r="K187"/>
  <c r="I187"/>
  <c r="P185"/>
  <c r="P187" s="1"/>
  <c r="O185"/>
  <c r="N185"/>
  <c r="M185"/>
  <c r="M187" s="1"/>
  <c r="L185"/>
  <c r="K185"/>
  <c r="J185"/>
  <c r="J187" s="1"/>
  <c r="I185"/>
  <c r="H185"/>
  <c r="H187" s="1"/>
  <c r="G185"/>
  <c r="G187" s="1"/>
  <c r="F185"/>
  <c r="E185"/>
  <c r="D185"/>
  <c r="P152"/>
  <c r="P154" s="1"/>
  <c r="N152"/>
  <c r="N154" s="1"/>
  <c r="H152"/>
  <c r="H154" s="1"/>
  <c r="F152"/>
  <c r="F154" s="1"/>
  <c r="L150"/>
  <c r="J150"/>
  <c r="P148"/>
  <c r="P160" s="1"/>
  <c r="P162" s="1"/>
  <c r="O148"/>
  <c r="O150" s="1"/>
  <c r="N148"/>
  <c r="N150" s="1"/>
  <c r="M148"/>
  <c r="M150" s="1"/>
  <c r="L148"/>
  <c r="L156" s="1"/>
  <c r="L158" s="1"/>
  <c r="K148"/>
  <c r="K150" s="1"/>
  <c r="J148"/>
  <c r="I148"/>
  <c r="I150" s="1"/>
  <c r="H148"/>
  <c r="H160" s="1"/>
  <c r="H162" s="1"/>
  <c r="G148"/>
  <c r="G150" s="1"/>
  <c r="F148"/>
  <c r="F160" s="1"/>
  <c r="F162" s="1"/>
  <c r="E148"/>
  <c r="E150" s="1"/>
  <c r="D148"/>
  <c r="M142"/>
  <c r="K142"/>
  <c r="E142"/>
  <c r="P140"/>
  <c r="P142" s="1"/>
  <c r="O140"/>
  <c r="O142" s="1"/>
  <c r="N140"/>
  <c r="N142" s="1"/>
  <c r="M140"/>
  <c r="M156" s="1"/>
  <c r="M158" s="1"/>
  <c r="L140"/>
  <c r="L142" s="1"/>
  <c r="K140"/>
  <c r="K156" s="1"/>
  <c r="K158" s="1"/>
  <c r="J140"/>
  <c r="J156" s="1"/>
  <c r="J158" s="1"/>
  <c r="I140"/>
  <c r="I156" s="1"/>
  <c r="I158" s="1"/>
  <c r="H140"/>
  <c r="H142" s="1"/>
  <c r="G140"/>
  <c r="G142" s="1"/>
  <c r="F140"/>
  <c r="F142" s="1"/>
  <c r="E140"/>
  <c r="E156" s="1"/>
  <c r="E158" s="1"/>
  <c r="D140"/>
  <c r="N131"/>
  <c r="L131"/>
  <c r="F131"/>
  <c r="P129"/>
  <c r="P131" s="1"/>
  <c r="O129"/>
  <c r="O131" s="1"/>
  <c r="N129"/>
  <c r="M129"/>
  <c r="M160" s="1"/>
  <c r="M162" s="1"/>
  <c r="L129"/>
  <c r="L160" s="1"/>
  <c r="L162" s="1"/>
  <c r="K129"/>
  <c r="K160" s="1"/>
  <c r="K162" s="1"/>
  <c r="J129"/>
  <c r="J160" s="1"/>
  <c r="J162" s="1"/>
  <c r="I129"/>
  <c r="I160" s="1"/>
  <c r="I162" s="1"/>
  <c r="H129"/>
  <c r="H131" s="1"/>
  <c r="G129"/>
  <c r="G131" s="1"/>
  <c r="F129"/>
  <c r="E129"/>
  <c r="E160" s="1"/>
  <c r="E162" s="1"/>
  <c r="D129"/>
  <c r="K99"/>
  <c r="I99"/>
  <c r="O96"/>
  <c r="M96"/>
  <c r="G96"/>
  <c r="E96"/>
  <c r="P94"/>
  <c r="O94"/>
  <c r="N94"/>
  <c r="N96" s="1"/>
  <c r="M94"/>
  <c r="L94"/>
  <c r="L96" s="1"/>
  <c r="K94"/>
  <c r="K96" s="1"/>
  <c r="J94"/>
  <c r="I94"/>
  <c r="I103" s="1"/>
  <c r="H94"/>
  <c r="G94"/>
  <c r="F94"/>
  <c r="F96" s="1"/>
  <c r="E94"/>
  <c r="D94"/>
  <c r="P89"/>
  <c r="N89"/>
  <c r="H89"/>
  <c r="F89"/>
  <c r="P87"/>
  <c r="P103" s="1"/>
  <c r="O87"/>
  <c r="O89" s="1"/>
  <c r="N87"/>
  <c r="N103" s="1"/>
  <c r="M87"/>
  <c r="M103" s="1"/>
  <c r="L87"/>
  <c r="L103" s="1"/>
  <c r="K87"/>
  <c r="J87"/>
  <c r="J103" s="1"/>
  <c r="I87"/>
  <c r="H87"/>
  <c r="H103" s="1"/>
  <c r="G87"/>
  <c r="G89" s="1"/>
  <c r="F87"/>
  <c r="F103" s="1"/>
  <c r="E87"/>
  <c r="E103" s="1"/>
  <c r="D87"/>
  <c r="O78"/>
  <c r="I78"/>
  <c r="G78"/>
  <c r="P76"/>
  <c r="P107" s="1"/>
  <c r="O76"/>
  <c r="O107" s="1"/>
  <c r="N76"/>
  <c r="N107" s="1"/>
  <c r="M76"/>
  <c r="L76"/>
  <c r="K76"/>
  <c r="K78" s="1"/>
  <c r="J76"/>
  <c r="J107" s="1"/>
  <c r="I76"/>
  <c r="H76"/>
  <c r="H107" s="1"/>
  <c r="G76"/>
  <c r="G107" s="1"/>
  <c r="F76"/>
  <c r="F107" s="1"/>
  <c r="E76"/>
  <c r="E107" s="1"/>
  <c r="D76"/>
  <c r="I105" l="1"/>
  <c r="J109"/>
  <c r="L379"/>
  <c r="L380" s="1"/>
  <c r="L105"/>
  <c r="P109"/>
  <c r="H105"/>
  <c r="P105"/>
  <c r="H109"/>
  <c r="G109"/>
  <c r="O109"/>
  <c r="F109"/>
  <c r="N109"/>
  <c r="F105"/>
  <c r="N105"/>
  <c r="J105"/>
  <c r="E109"/>
  <c r="E105"/>
  <c r="M105"/>
  <c r="L735"/>
  <c r="L736" s="1"/>
  <c r="L343"/>
  <c r="L344" s="1"/>
  <c r="K744"/>
  <c r="K745" s="1"/>
  <c r="K352"/>
  <c r="K353" s="1"/>
  <c r="J753"/>
  <c r="J754" s="1"/>
  <c r="J361"/>
  <c r="J362" s="1"/>
  <c r="F217"/>
  <c r="F219" s="1"/>
  <c r="F209"/>
  <c r="F211" s="1"/>
  <c r="N217"/>
  <c r="N219" s="1"/>
  <c r="N209"/>
  <c r="N211" s="1"/>
  <c r="E213"/>
  <c r="E215" s="1"/>
  <c r="E199"/>
  <c r="H78"/>
  <c r="P78"/>
  <c r="J99"/>
  <c r="E131"/>
  <c r="M131"/>
  <c r="G152"/>
  <c r="G154" s="1"/>
  <c r="O152"/>
  <c r="O154" s="1"/>
  <c r="G156"/>
  <c r="G158" s="1"/>
  <c r="O156"/>
  <c r="O158" s="1"/>
  <c r="G160"/>
  <c r="G162" s="1"/>
  <c r="O160"/>
  <c r="O162" s="1"/>
  <c r="J744"/>
  <c r="J745" s="1"/>
  <c r="J352"/>
  <c r="J353" s="1"/>
  <c r="K103"/>
  <c r="P156"/>
  <c r="P158" s="1"/>
  <c r="N160"/>
  <c r="N162" s="1"/>
  <c r="F213"/>
  <c r="F215" s="1"/>
  <c r="F199"/>
  <c r="J735"/>
  <c r="J736" s="1"/>
  <c r="J343"/>
  <c r="J344" s="1"/>
  <c r="I744"/>
  <c r="I745" s="1"/>
  <c r="I352"/>
  <c r="I353" s="1"/>
  <c r="H361"/>
  <c r="H362" s="1"/>
  <c r="H753"/>
  <c r="H754" s="1"/>
  <c r="P361"/>
  <c r="P362" s="1"/>
  <c r="P753"/>
  <c r="P754" s="1"/>
  <c r="L217"/>
  <c r="L219" s="1"/>
  <c r="L209"/>
  <c r="L211" s="1"/>
  <c r="I107"/>
  <c r="N156"/>
  <c r="N158" s="1"/>
  <c r="F78"/>
  <c r="N78"/>
  <c r="E89"/>
  <c r="M89"/>
  <c r="H99"/>
  <c r="P99"/>
  <c r="K131"/>
  <c r="J142"/>
  <c r="E152"/>
  <c r="E154" s="1"/>
  <c r="M152"/>
  <c r="M154" s="1"/>
  <c r="M735"/>
  <c r="M736" s="1"/>
  <c r="M343"/>
  <c r="M344" s="1"/>
  <c r="O217"/>
  <c r="O219" s="1"/>
  <c r="O209"/>
  <c r="O211" s="1"/>
  <c r="I735"/>
  <c r="I736" s="1"/>
  <c r="I343"/>
  <c r="I344" s="1"/>
  <c r="P744"/>
  <c r="P745" s="1"/>
  <c r="P352"/>
  <c r="P353" s="1"/>
  <c r="G753"/>
  <c r="G754" s="1"/>
  <c r="G361"/>
  <c r="G362" s="1"/>
  <c r="O753"/>
  <c r="O754" s="1"/>
  <c r="O361"/>
  <c r="O362" s="1"/>
  <c r="K217"/>
  <c r="K219" s="1"/>
  <c r="K209"/>
  <c r="K211" s="1"/>
  <c r="N44" i="5"/>
  <c r="I638" i="2"/>
  <c r="H655"/>
  <c r="H639"/>
  <c r="E12" i="5"/>
  <c r="Y16" i="3"/>
  <c r="E12" i="8" s="1"/>
  <c r="F156" i="1"/>
  <c r="F158" s="1"/>
  <c r="M78"/>
  <c r="G99"/>
  <c r="O99"/>
  <c r="K101"/>
  <c r="G103"/>
  <c r="O103"/>
  <c r="J131"/>
  <c r="I142"/>
  <c r="H150"/>
  <c r="P150"/>
  <c r="L152"/>
  <c r="L154" s="1"/>
  <c r="O187"/>
  <c r="E217"/>
  <c r="E219" s="1"/>
  <c r="E209"/>
  <c r="E211" s="1"/>
  <c r="H744"/>
  <c r="H745" s="1"/>
  <c r="H352"/>
  <c r="H353" s="1"/>
  <c r="H343"/>
  <c r="H344" s="1"/>
  <c r="H735"/>
  <c r="H736" s="1"/>
  <c r="P343"/>
  <c r="P344" s="1"/>
  <c r="P735"/>
  <c r="P736" s="1"/>
  <c r="G744"/>
  <c r="G745" s="1"/>
  <c r="G352"/>
  <c r="G353" s="1"/>
  <c r="O744"/>
  <c r="O745" s="1"/>
  <c r="O352"/>
  <c r="O353" s="1"/>
  <c r="F753"/>
  <c r="F754" s="1"/>
  <c r="F361"/>
  <c r="F362" s="1"/>
  <c r="N753"/>
  <c r="N754" s="1"/>
  <c r="N361"/>
  <c r="N362" s="1"/>
  <c r="J217"/>
  <c r="J219" s="1"/>
  <c r="J209"/>
  <c r="J211" s="1"/>
  <c r="I199"/>
  <c r="I213"/>
  <c r="I215" s="1"/>
  <c r="L438"/>
  <c r="E78"/>
  <c r="L89"/>
  <c r="L78"/>
  <c r="K89"/>
  <c r="J96"/>
  <c r="F99"/>
  <c r="N99"/>
  <c r="I131"/>
  <c r="K152"/>
  <c r="K154" s="1"/>
  <c r="F187"/>
  <c r="N187"/>
  <c r="K753"/>
  <c r="K754" s="1"/>
  <c r="K361"/>
  <c r="K362" s="1"/>
  <c r="G217"/>
  <c r="G219" s="1"/>
  <c r="G209"/>
  <c r="G211" s="1"/>
  <c r="I753"/>
  <c r="I754" s="1"/>
  <c r="I361"/>
  <c r="I362" s="1"/>
  <c r="G735"/>
  <c r="G736" s="1"/>
  <c r="G343"/>
  <c r="G344" s="1"/>
  <c r="O735"/>
  <c r="O736" s="1"/>
  <c r="O343"/>
  <c r="O344" s="1"/>
  <c r="F744"/>
  <c r="F745" s="1"/>
  <c r="F352"/>
  <c r="F353" s="1"/>
  <c r="N744"/>
  <c r="N745" s="1"/>
  <c r="N352"/>
  <c r="N353" s="1"/>
  <c r="E753"/>
  <c r="E754" s="1"/>
  <c r="E361"/>
  <c r="E362" s="1"/>
  <c r="M753"/>
  <c r="M754" s="1"/>
  <c r="M361"/>
  <c r="M362" s="1"/>
  <c r="I217"/>
  <c r="I219" s="1"/>
  <c r="I209"/>
  <c r="I211" s="1"/>
  <c r="H199"/>
  <c r="H213"/>
  <c r="H215" s="1"/>
  <c r="P199"/>
  <c r="P213"/>
  <c r="P215" s="1"/>
  <c r="K438"/>
  <c r="K107"/>
  <c r="J89"/>
  <c r="I96"/>
  <c r="E99"/>
  <c r="M99"/>
  <c r="I101"/>
  <c r="M107"/>
  <c r="F150"/>
  <c r="J152"/>
  <c r="J154" s="1"/>
  <c r="E187"/>
  <c r="E735"/>
  <c r="E736" s="1"/>
  <c r="E343"/>
  <c r="E344" s="1"/>
  <c r="K735"/>
  <c r="K736" s="1"/>
  <c r="K343"/>
  <c r="K344" s="1"/>
  <c r="M217"/>
  <c r="M219" s="1"/>
  <c r="M209"/>
  <c r="M211" s="1"/>
  <c r="F735"/>
  <c r="F736" s="1"/>
  <c r="F343"/>
  <c r="F344" s="1"/>
  <c r="N735"/>
  <c r="N736" s="1"/>
  <c r="N343"/>
  <c r="N344" s="1"/>
  <c r="E744"/>
  <c r="E745" s="1"/>
  <c r="E352"/>
  <c r="E353" s="1"/>
  <c r="M744"/>
  <c r="M745" s="1"/>
  <c r="M352"/>
  <c r="M353" s="1"/>
  <c r="L753"/>
  <c r="L754" s="1"/>
  <c r="L361"/>
  <c r="L362" s="1"/>
  <c r="H217"/>
  <c r="H219" s="1"/>
  <c r="H209"/>
  <c r="H211" s="1"/>
  <c r="P217"/>
  <c r="P219" s="1"/>
  <c r="P209"/>
  <c r="P211" s="1"/>
  <c r="G199"/>
  <c r="G213"/>
  <c r="G215" s="1"/>
  <c r="J438"/>
  <c r="E44" i="5"/>
  <c r="O44" s="1"/>
  <c r="P44" s="1"/>
  <c r="H354" i="2"/>
  <c r="H355" s="1"/>
  <c r="I86"/>
  <c r="H102"/>
  <c r="H745"/>
  <c r="H746" s="1"/>
  <c r="H87"/>
  <c r="J78" i="1"/>
  <c r="I89"/>
  <c r="H96"/>
  <c r="P96"/>
  <c r="L99"/>
  <c r="L107"/>
  <c r="I152"/>
  <c r="I154" s="1"/>
  <c r="L187"/>
  <c r="L352"/>
  <c r="L353" s="1"/>
  <c r="L744"/>
  <c r="L745" s="1"/>
  <c r="E18" i="5"/>
  <c r="Y22" i="3"/>
  <c r="E18" i="8" s="1"/>
  <c r="H156" i="1"/>
  <c r="H158" s="1"/>
  <c r="AH17" i="3"/>
  <c r="AD30"/>
  <c r="AJ17"/>
  <c r="AN23"/>
  <c r="X23"/>
  <c r="AH24"/>
  <c r="AJ24"/>
  <c r="T19"/>
  <c r="AF38"/>
  <c r="R77"/>
  <c r="AD96"/>
  <c r="AJ88"/>
  <c r="AK107"/>
  <c r="S80"/>
  <c r="AI107"/>
  <c r="AR106"/>
  <c r="U136"/>
  <c r="G15" i="6" s="1"/>
  <c r="AG155" i="3"/>
  <c r="AQ188"/>
  <c r="P189"/>
  <c r="AH188"/>
  <c r="AH211"/>
  <c r="R197"/>
  <c r="X197" s="1"/>
  <c r="AJ226"/>
  <c r="AB268"/>
  <c r="P249"/>
  <c r="I21" i="5"/>
  <c r="Y255" i="3"/>
  <c r="I21" i="8" s="1"/>
  <c r="AH338" i="3"/>
  <c r="P310"/>
  <c r="AQ338"/>
  <c r="L17" i="4"/>
  <c r="N199" i="1"/>
  <c r="L239"/>
  <c r="K251"/>
  <c r="F262"/>
  <c r="F264" s="1"/>
  <c r="N262"/>
  <c r="N264" s="1"/>
  <c r="F266"/>
  <c r="F268" s="1"/>
  <c r="N266"/>
  <c r="N268" s="1"/>
  <c r="F270"/>
  <c r="F272" s="1"/>
  <c r="N270"/>
  <c r="N272" s="1"/>
  <c r="I294"/>
  <c r="H306"/>
  <c r="P306"/>
  <c r="K317"/>
  <c r="K319" s="1"/>
  <c r="K322"/>
  <c r="K324" s="1"/>
  <c r="K326"/>
  <c r="K328" s="1"/>
  <c r="F411"/>
  <c r="N411"/>
  <c r="E422"/>
  <c r="M422"/>
  <c r="L429"/>
  <c r="H432"/>
  <c r="P432"/>
  <c r="H436"/>
  <c r="P436"/>
  <c r="H440"/>
  <c r="P440"/>
  <c r="K464"/>
  <c r="J476"/>
  <c r="E487"/>
  <c r="E489" s="1"/>
  <c r="M487"/>
  <c r="M489" s="1"/>
  <c r="E491"/>
  <c r="E493" s="1"/>
  <c r="M491"/>
  <c r="M493" s="1"/>
  <c r="E495"/>
  <c r="E497" s="1"/>
  <c r="M495"/>
  <c r="M497" s="1"/>
  <c r="H520"/>
  <c r="P520"/>
  <c r="G531"/>
  <c r="O531"/>
  <c r="J541"/>
  <c r="J543" s="1"/>
  <c r="J545"/>
  <c r="J547" s="1"/>
  <c r="E575"/>
  <c r="M575"/>
  <c r="L587"/>
  <c r="G597"/>
  <c r="G599" s="1"/>
  <c r="O597"/>
  <c r="O599" s="1"/>
  <c r="G601"/>
  <c r="G603" s="1"/>
  <c r="O601"/>
  <c r="O603" s="1"/>
  <c r="G605"/>
  <c r="G607" s="1"/>
  <c r="O605"/>
  <c r="O607" s="1"/>
  <c r="J628"/>
  <c r="I640"/>
  <c r="L651"/>
  <c r="L653" s="1"/>
  <c r="L655"/>
  <c r="L657" s="1"/>
  <c r="L659"/>
  <c r="L661" s="1"/>
  <c r="H676"/>
  <c r="H677" s="1"/>
  <c r="P676"/>
  <c r="P677" s="1"/>
  <c r="L685"/>
  <c r="L686" s="1"/>
  <c r="H694"/>
  <c r="H695" s="1"/>
  <c r="P694"/>
  <c r="P695" s="1"/>
  <c r="F76" i="2"/>
  <c r="O42" i="6"/>
  <c r="P42" s="1"/>
  <c r="E97" i="2"/>
  <c r="I128"/>
  <c r="H148"/>
  <c r="G208"/>
  <c r="I222"/>
  <c r="H253"/>
  <c r="F261"/>
  <c r="I270"/>
  <c r="H274"/>
  <c r="G308"/>
  <c r="E315"/>
  <c r="I319"/>
  <c r="H323"/>
  <c r="G328"/>
  <c r="G345"/>
  <c r="G346" s="1"/>
  <c r="G354"/>
  <c r="G355" s="1"/>
  <c r="G363"/>
  <c r="G364" s="1"/>
  <c r="H412"/>
  <c r="F423"/>
  <c r="I429"/>
  <c r="H433"/>
  <c r="G438"/>
  <c r="F443"/>
  <c r="G465"/>
  <c r="E477"/>
  <c r="H493"/>
  <c r="G498"/>
  <c r="H521"/>
  <c r="F532"/>
  <c r="I538"/>
  <c r="H542"/>
  <c r="G547"/>
  <c r="F552"/>
  <c r="G574"/>
  <c r="E586"/>
  <c r="G596"/>
  <c r="F601"/>
  <c r="E606"/>
  <c r="F627"/>
  <c r="E650"/>
  <c r="G678"/>
  <c r="AO18" i="3"/>
  <c r="E14" i="9" s="1"/>
  <c r="AQ275" i="3"/>
  <c r="AQ102"/>
  <c r="AH103"/>
  <c r="P79"/>
  <c r="AJ107"/>
  <c r="R80"/>
  <c r="X80" s="1"/>
  <c r="AH107"/>
  <c r="AQ106"/>
  <c r="S136"/>
  <c r="AE155"/>
  <c r="AK155" s="1"/>
  <c r="AK147"/>
  <c r="T136"/>
  <c r="AF155"/>
  <c r="H17" i="4"/>
  <c r="AG324" i="3"/>
  <c r="U305"/>
  <c r="J15" i="6" s="1"/>
  <c r="AK371" i="3"/>
  <c r="S361"/>
  <c r="M199" i="1"/>
  <c r="K239"/>
  <c r="J251"/>
  <c r="E262"/>
  <c r="E264" s="1"/>
  <c r="M262"/>
  <c r="M264" s="1"/>
  <c r="E266"/>
  <c r="E268" s="1"/>
  <c r="M266"/>
  <c r="M268" s="1"/>
  <c r="E270"/>
  <c r="E272" s="1"/>
  <c r="M270"/>
  <c r="M272" s="1"/>
  <c r="J317"/>
  <c r="J319" s="1"/>
  <c r="J322"/>
  <c r="J324" s="1"/>
  <c r="G436"/>
  <c r="O436"/>
  <c r="G440"/>
  <c r="O440"/>
  <c r="L491"/>
  <c r="L493" s="1"/>
  <c r="L495"/>
  <c r="L497" s="1"/>
  <c r="I545"/>
  <c r="I547" s="1"/>
  <c r="I549"/>
  <c r="I551" s="1"/>
  <c r="F601"/>
  <c r="F603" s="1"/>
  <c r="N601"/>
  <c r="N603" s="1"/>
  <c r="F605"/>
  <c r="F607" s="1"/>
  <c r="N605"/>
  <c r="N607" s="1"/>
  <c r="K655"/>
  <c r="K657" s="1"/>
  <c r="K659"/>
  <c r="K661" s="1"/>
  <c r="K685"/>
  <c r="K686" s="1"/>
  <c r="G694"/>
  <c r="G695" s="1"/>
  <c r="O694"/>
  <c r="O695" s="1"/>
  <c r="F345" i="2"/>
  <c r="F346" s="1"/>
  <c r="F354"/>
  <c r="F355" s="1"/>
  <c r="F363"/>
  <c r="F364" s="1"/>
  <c r="G493"/>
  <c r="AQ13" i="3"/>
  <c r="AI49"/>
  <c r="V42"/>
  <c r="AN42"/>
  <c r="AD155"/>
  <c r="AJ147"/>
  <c r="R136"/>
  <c r="X136" s="1"/>
  <c r="AH226"/>
  <c r="AQ225"/>
  <c r="P197"/>
  <c r="AH275"/>
  <c r="R251"/>
  <c r="X251" s="1"/>
  <c r="AJ275"/>
  <c r="I40" i="4"/>
  <c r="W274" i="3"/>
  <c r="I40" i="7" s="1"/>
  <c r="AO270" i="3"/>
  <c r="I40" i="9" s="1"/>
  <c r="AK410" i="3"/>
  <c r="S411"/>
  <c r="L199" i="1"/>
  <c r="O213"/>
  <c r="O215" s="1"/>
  <c r="J239"/>
  <c r="I251"/>
  <c r="L262"/>
  <c r="L264" s="1"/>
  <c r="G294"/>
  <c r="O294"/>
  <c r="F306"/>
  <c r="N306"/>
  <c r="I317"/>
  <c r="I319" s="1"/>
  <c r="L411"/>
  <c r="K422"/>
  <c r="J429"/>
  <c r="F432"/>
  <c r="N432"/>
  <c r="F436"/>
  <c r="N436"/>
  <c r="F440"/>
  <c r="N440"/>
  <c r="I464"/>
  <c r="H476"/>
  <c r="P476"/>
  <c r="K487"/>
  <c r="K489" s="1"/>
  <c r="F520"/>
  <c r="N520"/>
  <c r="E531"/>
  <c r="M531"/>
  <c r="H541"/>
  <c r="H543" s="1"/>
  <c r="P541"/>
  <c r="P543" s="1"/>
  <c r="K575"/>
  <c r="J587"/>
  <c r="E597"/>
  <c r="E599" s="1"/>
  <c r="M597"/>
  <c r="M599" s="1"/>
  <c r="H628"/>
  <c r="P628"/>
  <c r="G640"/>
  <c r="O640"/>
  <c r="J651"/>
  <c r="J653" s="1"/>
  <c r="J685"/>
  <c r="J686" s="1"/>
  <c r="F694"/>
  <c r="F695" s="1"/>
  <c r="N694"/>
  <c r="N695" s="1"/>
  <c r="O42" i="5"/>
  <c r="P42" s="1"/>
  <c r="G94" i="2"/>
  <c r="F99"/>
  <c r="H140"/>
  <c r="F148"/>
  <c r="E153"/>
  <c r="H161"/>
  <c r="G200"/>
  <c r="E208"/>
  <c r="H216"/>
  <c r="G221"/>
  <c r="H241"/>
  <c r="F253"/>
  <c r="I260"/>
  <c r="H264"/>
  <c r="G269"/>
  <c r="F274"/>
  <c r="G296"/>
  <c r="E308"/>
  <c r="G318"/>
  <c r="F323"/>
  <c r="E328"/>
  <c r="H330"/>
  <c r="E345"/>
  <c r="E346" s="1"/>
  <c r="E354"/>
  <c r="E355" s="1"/>
  <c r="E363"/>
  <c r="E364" s="1"/>
  <c r="F412"/>
  <c r="I422"/>
  <c r="F433"/>
  <c r="E438"/>
  <c r="G445"/>
  <c r="E465"/>
  <c r="F493"/>
  <c r="E498"/>
  <c r="H500"/>
  <c r="F521"/>
  <c r="I531"/>
  <c r="F542"/>
  <c r="E547"/>
  <c r="G554"/>
  <c r="E574"/>
  <c r="E596"/>
  <c r="H598"/>
  <c r="F608"/>
  <c r="I626"/>
  <c r="G647"/>
  <c r="F652"/>
  <c r="Y13" i="3"/>
  <c r="E9" i="8" s="1"/>
  <c r="AO13" i="3"/>
  <c r="E9" i="9" s="1"/>
  <c r="AQ17" i="3"/>
  <c r="AR88"/>
  <c r="AQ169"/>
  <c r="AR15"/>
  <c r="Q16"/>
  <c r="AI15"/>
  <c r="Q20"/>
  <c r="AI45"/>
  <c r="AR44"/>
  <c r="AN44"/>
  <c r="V44"/>
  <c r="E21" i="4"/>
  <c r="AE211" i="3"/>
  <c r="AK203"/>
  <c r="S192"/>
  <c r="AG268"/>
  <c r="U249"/>
  <c r="I15" i="6" s="1"/>
  <c r="K199" i="1"/>
  <c r="I239"/>
  <c r="H251"/>
  <c r="P251"/>
  <c r="K262"/>
  <c r="K264" s="1"/>
  <c r="F294"/>
  <c r="N294"/>
  <c r="E306"/>
  <c r="M306"/>
  <c r="H317"/>
  <c r="H319" s="1"/>
  <c r="P317"/>
  <c r="P319" s="1"/>
  <c r="K411"/>
  <c r="J422"/>
  <c r="I429"/>
  <c r="E432"/>
  <c r="M432"/>
  <c r="E436"/>
  <c r="M436"/>
  <c r="E440"/>
  <c r="M440"/>
  <c r="H464"/>
  <c r="P464"/>
  <c r="G476"/>
  <c r="O476"/>
  <c r="F484"/>
  <c r="N484"/>
  <c r="J487"/>
  <c r="J489" s="1"/>
  <c r="E520"/>
  <c r="M520"/>
  <c r="L531"/>
  <c r="K538"/>
  <c r="G541"/>
  <c r="G543" s="1"/>
  <c r="O541"/>
  <c r="O543" s="1"/>
  <c r="J575"/>
  <c r="I587"/>
  <c r="H595"/>
  <c r="P595"/>
  <c r="L597"/>
  <c r="L599" s="1"/>
  <c r="G628"/>
  <c r="O628"/>
  <c r="F640"/>
  <c r="N640"/>
  <c r="E648"/>
  <c r="M648"/>
  <c r="I651"/>
  <c r="I653" s="1"/>
  <c r="I685"/>
  <c r="I686" s="1"/>
  <c r="O44" i="4"/>
  <c r="P44" s="1"/>
  <c r="O41" i="5"/>
  <c r="P41" s="1"/>
  <c r="F94" i="2"/>
  <c r="H107"/>
  <c r="G140"/>
  <c r="E148"/>
  <c r="H156"/>
  <c r="G161"/>
  <c r="H188"/>
  <c r="F200"/>
  <c r="I207"/>
  <c r="H211"/>
  <c r="G216"/>
  <c r="F221"/>
  <c r="G264"/>
  <c r="F269"/>
  <c r="E274"/>
  <c r="I307"/>
  <c r="F318"/>
  <c r="E323"/>
  <c r="E433"/>
  <c r="H488"/>
  <c r="E493"/>
  <c r="E542"/>
  <c r="F647"/>
  <c r="H660"/>
  <c r="H677"/>
  <c r="J678" s="1"/>
  <c r="H686"/>
  <c r="H687" s="1"/>
  <c r="H695"/>
  <c r="H696" s="1"/>
  <c r="H736"/>
  <c r="H737" s="1"/>
  <c r="H754"/>
  <c r="H755" s="1"/>
  <c r="AN13" i="3"/>
  <c r="V21"/>
  <c r="Y79"/>
  <c r="F17" i="8" s="1"/>
  <c r="AQ88" i="3"/>
  <c r="AH21"/>
  <c r="AJ21"/>
  <c r="AK23"/>
  <c r="AI23"/>
  <c r="AK25"/>
  <c r="AI25"/>
  <c r="AD37"/>
  <c r="AH34"/>
  <c r="AJ34"/>
  <c r="U21"/>
  <c r="AK45"/>
  <c r="AH45"/>
  <c r="Y49"/>
  <c r="AO48"/>
  <c r="V71"/>
  <c r="AN67"/>
  <c r="F12" i="5"/>
  <c r="Y74" i="3"/>
  <c r="F12" i="8" s="1"/>
  <c r="F20" i="4"/>
  <c r="W82" i="3"/>
  <c r="F20" i="7" s="1"/>
  <c r="AG96" i="3"/>
  <c r="U77"/>
  <c r="F15" i="6" s="1"/>
  <c r="O15" s="1"/>
  <c r="P15" s="1"/>
  <c r="AN76" i="3"/>
  <c r="V80"/>
  <c r="G21" i="5"/>
  <c r="AO138" i="3"/>
  <c r="G21" i="9" s="1"/>
  <c r="Y142" i="3"/>
  <c r="G21" i="8" s="1"/>
  <c r="H12" i="5"/>
  <c r="Y189" i="3"/>
  <c r="H12" i="8" s="1"/>
  <c r="U192" i="3"/>
  <c r="H15" i="6" s="1"/>
  <c r="AG211" i="3"/>
  <c r="AF268"/>
  <c r="T249"/>
  <c r="K18" i="4"/>
  <c r="J199" i="1"/>
  <c r="H239"/>
  <c r="P239"/>
  <c r="G251"/>
  <c r="O251"/>
  <c r="J262"/>
  <c r="J264" s="1"/>
  <c r="E294"/>
  <c r="M294"/>
  <c r="L306"/>
  <c r="G317"/>
  <c r="G319" s="1"/>
  <c r="O317"/>
  <c r="O319" s="1"/>
  <c r="J411"/>
  <c r="L432"/>
  <c r="L440"/>
  <c r="G464"/>
  <c r="O464"/>
  <c r="I487"/>
  <c r="I489" s="1"/>
  <c r="L520"/>
  <c r="F541"/>
  <c r="F543" s="1"/>
  <c r="N541"/>
  <c r="N543" s="1"/>
  <c r="I575"/>
  <c r="K597"/>
  <c r="K599" s="1"/>
  <c r="F628"/>
  <c r="N628"/>
  <c r="H651"/>
  <c r="H653" s="1"/>
  <c r="P651"/>
  <c r="P653" s="1"/>
  <c r="H685"/>
  <c r="H686" s="1"/>
  <c r="P685"/>
  <c r="P686" s="1"/>
  <c r="O43" i="4"/>
  <c r="P43" s="1"/>
  <c r="G87" i="2"/>
  <c r="E94"/>
  <c r="G107"/>
  <c r="H129"/>
  <c r="F140"/>
  <c r="I147"/>
  <c r="H151"/>
  <c r="G156"/>
  <c r="F161"/>
  <c r="G188"/>
  <c r="E200"/>
  <c r="G211"/>
  <c r="F216"/>
  <c r="E221"/>
  <c r="H223"/>
  <c r="F241"/>
  <c r="F264"/>
  <c r="E269"/>
  <c r="H271"/>
  <c r="G276"/>
  <c r="E296"/>
  <c r="E318"/>
  <c r="H320"/>
  <c r="G325"/>
  <c r="F330"/>
  <c r="I411"/>
  <c r="H430"/>
  <c r="G435"/>
  <c r="F440"/>
  <c r="E445"/>
  <c r="G485"/>
  <c r="G488"/>
  <c r="F500"/>
  <c r="I520"/>
  <c r="H539"/>
  <c r="G544"/>
  <c r="F549"/>
  <c r="E554"/>
  <c r="G593"/>
  <c r="F598"/>
  <c r="E603"/>
  <c r="G639"/>
  <c r="E647"/>
  <c r="G660"/>
  <c r="G677"/>
  <c r="J676" s="1"/>
  <c r="G686"/>
  <c r="G687" s="1"/>
  <c r="G695"/>
  <c r="G696" s="1"/>
  <c r="G736"/>
  <c r="G737" s="1"/>
  <c r="G745"/>
  <c r="G746" s="1"/>
  <c r="G754"/>
  <c r="G755" s="1"/>
  <c r="AB15" i="3"/>
  <c r="AK15"/>
  <c r="AR20"/>
  <c r="AN24"/>
  <c r="AQ37"/>
  <c r="AH56"/>
  <c r="AN247"/>
  <c r="AJ42"/>
  <c r="AQ41"/>
  <c r="AF96"/>
  <c r="T77"/>
  <c r="AN73" s="1"/>
  <c r="AR102"/>
  <c r="AI103"/>
  <c r="X83"/>
  <c r="AN79"/>
  <c r="V83"/>
  <c r="AK169"/>
  <c r="AR169"/>
  <c r="S141"/>
  <c r="T192"/>
  <c r="AF211"/>
  <c r="AQ211" s="1"/>
  <c r="AJ203"/>
  <c r="X254"/>
  <c r="AN250"/>
  <c r="AJ316"/>
  <c r="R305"/>
  <c r="X305" s="1"/>
  <c r="G239" i="1"/>
  <c r="O239"/>
  <c r="I262"/>
  <c r="I264" s="1"/>
  <c r="L294"/>
  <c r="F317"/>
  <c r="F319" s="1"/>
  <c r="N317"/>
  <c r="N319" s="1"/>
  <c r="I411"/>
  <c r="K432"/>
  <c r="G434"/>
  <c r="O434"/>
  <c r="K440"/>
  <c r="F464"/>
  <c r="N464"/>
  <c r="H487"/>
  <c r="H489" s="1"/>
  <c r="P487"/>
  <c r="P489" s="1"/>
  <c r="K520"/>
  <c r="E541"/>
  <c r="E543" s="1"/>
  <c r="M541"/>
  <c r="M543" s="1"/>
  <c r="H575"/>
  <c r="P575"/>
  <c r="J597"/>
  <c r="J599" s="1"/>
  <c r="E628"/>
  <c r="M628"/>
  <c r="G651"/>
  <c r="G653" s="1"/>
  <c r="O651"/>
  <c r="O653" s="1"/>
  <c r="G685"/>
  <c r="G686" s="1"/>
  <c r="O685"/>
  <c r="O686" s="1"/>
  <c r="O42" i="4"/>
  <c r="P42" s="1"/>
  <c r="F87" i="2"/>
  <c r="H97"/>
  <c r="G102"/>
  <c r="F107"/>
  <c r="G129"/>
  <c r="E140"/>
  <c r="G151"/>
  <c r="F156"/>
  <c r="E161"/>
  <c r="F211"/>
  <c r="E216"/>
  <c r="E264"/>
  <c r="H477"/>
  <c r="F488"/>
  <c r="G539"/>
  <c r="H606"/>
  <c r="F639"/>
  <c r="H650"/>
  <c r="G655"/>
  <c r="F660"/>
  <c r="F677"/>
  <c r="J675" s="1"/>
  <c r="F686"/>
  <c r="F695"/>
  <c r="F736"/>
  <c r="F745"/>
  <c r="F754"/>
  <c r="X15" i="3"/>
  <c r="AJ15"/>
  <c r="Y18"/>
  <c r="E14" i="8" s="1"/>
  <c r="AN22" i="3"/>
  <c r="AN45"/>
  <c r="X192"/>
  <c r="AQ245"/>
  <c r="AE56"/>
  <c r="AI55"/>
  <c r="AK55"/>
  <c r="Q74"/>
  <c r="AI73"/>
  <c r="AR73"/>
  <c r="F17" i="4"/>
  <c r="W79" i="3"/>
  <c r="F17" i="7" s="1"/>
  <c r="AR87" i="3"/>
  <c r="AI87"/>
  <c r="AK87"/>
  <c r="AJ169"/>
  <c r="R141"/>
  <c r="AH169"/>
  <c r="AE219"/>
  <c r="AI214"/>
  <c r="AK214"/>
  <c r="H20" i="4"/>
  <c r="S246" i="3"/>
  <c r="AK245"/>
  <c r="AR245"/>
  <c r="AI245"/>
  <c r="I40" i="5"/>
  <c r="Y274" i="3"/>
  <c r="I40" i="8" s="1"/>
  <c r="AI279" i="3"/>
  <c r="Q252"/>
  <c r="AR279"/>
  <c r="J40" i="4"/>
  <c r="H262" i="1"/>
  <c r="H264" s="1"/>
  <c r="P262"/>
  <c r="P264" s="1"/>
  <c r="E317"/>
  <c r="E319" s="1"/>
  <c r="M317"/>
  <c r="M319" s="1"/>
  <c r="J432"/>
  <c r="J440"/>
  <c r="G487"/>
  <c r="G489" s="1"/>
  <c r="O487"/>
  <c r="O489" s="1"/>
  <c r="L541"/>
  <c r="L543" s="1"/>
  <c r="I597"/>
  <c r="I599" s="1"/>
  <c r="F651"/>
  <c r="F653" s="1"/>
  <c r="N651"/>
  <c r="N653" s="1"/>
  <c r="O41" i="4"/>
  <c r="P41" s="1"/>
  <c r="H76" i="2"/>
  <c r="E87"/>
  <c r="O44" i="6"/>
  <c r="P44" s="1"/>
  <c r="G97" i="2"/>
  <c r="F102"/>
  <c r="E107"/>
  <c r="F129"/>
  <c r="I139"/>
  <c r="F151"/>
  <c r="F763" s="1"/>
  <c r="E156"/>
  <c r="E188"/>
  <c r="E211"/>
  <c r="I240"/>
  <c r="H261"/>
  <c r="G315"/>
  <c r="I329"/>
  <c r="H423"/>
  <c r="F430"/>
  <c r="H443"/>
  <c r="G477"/>
  <c r="E485"/>
  <c r="E488"/>
  <c r="I499"/>
  <c r="H532"/>
  <c r="F539"/>
  <c r="H552"/>
  <c r="G586"/>
  <c r="E593"/>
  <c r="I597"/>
  <c r="H601"/>
  <c r="G606"/>
  <c r="H627"/>
  <c r="E639"/>
  <c r="G650"/>
  <c r="F655"/>
  <c r="E660"/>
  <c r="E677"/>
  <c r="E678" s="1"/>
  <c r="E686"/>
  <c r="E687" s="1"/>
  <c r="E695"/>
  <c r="E696" s="1"/>
  <c r="E736"/>
  <c r="E737" s="1"/>
  <c r="E745"/>
  <c r="E746" s="1"/>
  <c r="E754"/>
  <c r="E755" s="1"/>
  <c r="AI20" i="3"/>
  <c r="AQ21"/>
  <c r="V23"/>
  <c r="V26"/>
  <c r="AF45"/>
  <c r="T21" s="1"/>
  <c r="X21" s="1"/>
  <c r="AR214"/>
  <c r="E10" i="4"/>
  <c r="O10" s="1"/>
  <c r="P10" s="1"/>
  <c r="AO14" i="3"/>
  <c r="E10" i="9" s="1"/>
  <c r="W14" i="3"/>
  <c r="E10" i="7" s="1"/>
  <c r="E11" i="5"/>
  <c r="O11" s="1"/>
  <c r="P11" s="1"/>
  <c r="W15" i="3"/>
  <c r="E11" i="7" s="1"/>
  <c r="Y15" i="3"/>
  <c r="E11" i="8" s="1"/>
  <c r="E19" i="5"/>
  <c r="W23" i="3"/>
  <c r="E19" i="7" s="1"/>
  <c r="AO23" i="3"/>
  <c r="E19" i="9" s="1"/>
  <c r="Y23" i="3"/>
  <c r="E19" i="8" s="1"/>
  <c r="O19" s="1"/>
  <c r="P19" s="1"/>
  <c r="AK49" i="3"/>
  <c r="AR48"/>
  <c r="R25"/>
  <c r="AJ56"/>
  <c r="AB73"/>
  <c r="AH66"/>
  <c r="AK88"/>
  <c r="S77"/>
  <c r="AI88"/>
  <c r="AE96"/>
  <c r="AK96" s="1"/>
  <c r="F16" i="5"/>
  <c r="Y78" i="3"/>
  <c r="F16" i="8" s="1"/>
  <c r="AO74" i="3"/>
  <c r="F16" i="9" s="1"/>
  <c r="F21" i="6"/>
  <c r="AO79" i="3"/>
  <c r="F21" i="9" s="1"/>
  <c r="AH155" i="3"/>
  <c r="AQ155"/>
  <c r="AK226"/>
  <c r="S197"/>
  <c r="AI226"/>
  <c r="AR225"/>
  <c r="R246"/>
  <c r="X246" s="1"/>
  <c r="AJ245"/>
  <c r="AH245"/>
  <c r="P252"/>
  <c r="AQ279"/>
  <c r="AH279"/>
  <c r="AN354"/>
  <c r="V358"/>
  <c r="X358"/>
  <c r="G262" i="1"/>
  <c r="G264" s="1"/>
  <c r="O262"/>
  <c r="O264" s="1"/>
  <c r="L317"/>
  <c r="L319" s="1"/>
  <c r="I432"/>
  <c r="I436"/>
  <c r="I440"/>
  <c r="F487"/>
  <c r="F489" s="1"/>
  <c r="N487"/>
  <c r="N489" s="1"/>
  <c r="K541"/>
  <c r="K543" s="1"/>
  <c r="H597"/>
  <c r="H599" s="1"/>
  <c r="P597"/>
  <c r="P599" s="1"/>
  <c r="E651"/>
  <c r="E653" s="1"/>
  <c r="M651"/>
  <c r="M653" s="1"/>
  <c r="E102" i="2"/>
  <c r="H345"/>
  <c r="H346" s="1"/>
  <c r="H438"/>
  <c r="H547"/>
  <c r="G601"/>
  <c r="E655"/>
  <c r="AJ211" i="3"/>
  <c r="AE378"/>
  <c r="AK378" s="1"/>
  <c r="X370"/>
  <c r="AN366"/>
  <c r="K25" i="6"/>
  <c r="Y371" i="3"/>
  <c r="K25" i="8" s="1"/>
  <c r="AN383" i="3"/>
  <c r="R386"/>
  <c r="V387"/>
  <c r="AH402"/>
  <c r="AD410"/>
  <c r="AQ401"/>
  <c r="V409"/>
  <c r="X409"/>
  <c r="X418"/>
  <c r="AN414"/>
  <c r="Q414"/>
  <c r="W434"/>
  <c r="L35" i="7" s="1"/>
  <c r="L35" i="4"/>
  <c r="AO430" i="3"/>
  <c r="L35" i="9" s="1"/>
  <c r="X441" i="3"/>
  <c r="V441"/>
  <c r="AR446"/>
  <c r="AI446"/>
  <c r="Q419"/>
  <c r="AH464"/>
  <c r="R465"/>
  <c r="V484"/>
  <c r="AR486"/>
  <c r="AI485"/>
  <c r="AK485"/>
  <c r="AE496"/>
  <c r="AR494"/>
  <c r="AC540"/>
  <c r="Q521"/>
  <c r="U521"/>
  <c r="N15" i="6" s="1"/>
  <c r="AG540" i="3"/>
  <c r="AO24"/>
  <c r="E20" i="9" s="1"/>
  <c r="AO28" i="3"/>
  <c r="E24" i="9" s="1"/>
  <c r="W32" i="3"/>
  <c r="E28" i="7" s="1"/>
  <c r="AO32" i="3"/>
  <c r="E28" i="9" s="1"/>
  <c r="O28" s="1"/>
  <c r="P28" s="1"/>
  <c r="W33" i="3"/>
  <c r="E29" i="7" s="1"/>
  <c r="AO33" i="3"/>
  <c r="E29" i="9" s="1"/>
  <c r="V38" i="3"/>
  <c r="AR42"/>
  <c r="AI43"/>
  <c r="AO45"/>
  <c r="V49"/>
  <c r="AQ82"/>
  <c r="AQ87"/>
  <c r="U102"/>
  <c r="F40" i="6" s="1"/>
  <c r="V103" i="3"/>
  <c r="AJ104"/>
  <c r="AQ109"/>
  <c r="AH110"/>
  <c r="AQ131"/>
  <c r="X132"/>
  <c r="W137"/>
  <c r="G16" i="7" s="1"/>
  <c r="Y139" i="3"/>
  <c r="G18" i="8" s="1"/>
  <c r="AR140" i="3"/>
  <c r="AI141"/>
  <c r="AI142"/>
  <c r="AR143"/>
  <c r="AR146"/>
  <c r="AC147"/>
  <c r="W150"/>
  <c r="G29" i="7" s="1"/>
  <c r="AI154" i="3"/>
  <c r="V159"/>
  <c r="AJ159"/>
  <c r="AN160"/>
  <c r="AN161"/>
  <c r="AF162"/>
  <c r="T138" s="1"/>
  <c r="Y164"/>
  <c r="AQ167"/>
  <c r="AQ186"/>
  <c r="X187"/>
  <c r="V191"/>
  <c r="Y193"/>
  <c r="H16" i="8" s="1"/>
  <c r="AO194" i="3"/>
  <c r="H21" i="9" s="1"/>
  <c r="AI195" i="3"/>
  <c r="AI196"/>
  <c r="Y198"/>
  <c r="H21" i="8" s="1"/>
  <c r="AK198" i="3"/>
  <c r="AO202"/>
  <c r="H29" i="9" s="1"/>
  <c r="AC203" i="3"/>
  <c r="Y208"/>
  <c r="H31" i="8" s="1"/>
  <c r="Y209" i="3"/>
  <c r="H32" i="8" s="1"/>
  <c r="AK210" i="3"/>
  <c r="AO214"/>
  <c r="AH217"/>
  <c r="V218"/>
  <c r="AD219"/>
  <c r="AR223"/>
  <c r="AO239"/>
  <c r="I9" i="9" s="1"/>
  <c r="AK240" i="3"/>
  <c r="Y245"/>
  <c r="I11" i="8" s="1"/>
  <c r="AH248" i="3"/>
  <c r="AR251"/>
  <c r="AR254"/>
  <c r="AI255"/>
  <c r="AI256"/>
  <c r="AO257"/>
  <c r="I27" i="9" s="1"/>
  <c r="AR258" i="3"/>
  <c r="AE260"/>
  <c r="W261"/>
  <c r="I27" i="7" s="1"/>
  <c r="O27" s="1"/>
  <c r="P27" s="1"/>
  <c r="Y265" i="3"/>
  <c r="I31" i="8" s="1"/>
  <c r="Y266" i="3"/>
  <c r="I32" i="8" s="1"/>
  <c r="W269" i="3"/>
  <c r="I35" i="7" s="1"/>
  <c r="AH273" i="3"/>
  <c r="P274"/>
  <c r="AI277"/>
  <c r="W278"/>
  <c r="AI280"/>
  <c r="W299"/>
  <c r="J9" i="7" s="1"/>
  <c r="AO299" i="3"/>
  <c r="J13" i="9" s="1"/>
  <c r="W301" i="3"/>
  <c r="J11" i="7" s="1"/>
  <c r="S302" i="3"/>
  <c r="Y303"/>
  <c r="J13" i="8" s="1"/>
  <c r="AN307" i="3"/>
  <c r="U308"/>
  <c r="AO315"/>
  <c r="J29" i="9" s="1"/>
  <c r="X319" i="3"/>
  <c r="AQ319"/>
  <c r="X322"/>
  <c r="AF324"/>
  <c r="Y328"/>
  <c r="J38" i="8" s="1"/>
  <c r="S330" i="3"/>
  <c r="AO326" s="1"/>
  <c r="J40" i="9" s="1"/>
  <c r="W335" i="3"/>
  <c r="Y357"/>
  <c r="K11" i="8" s="1"/>
  <c r="AR366" i="3"/>
  <c r="Y384"/>
  <c r="K38" i="8" s="1"/>
  <c r="AH392" i="3"/>
  <c r="AH396"/>
  <c r="AO439"/>
  <c r="O13" i="4"/>
  <c r="P13" s="1"/>
  <c r="O34" i="5"/>
  <c r="P34" s="1"/>
  <c r="K16" i="4"/>
  <c r="K17"/>
  <c r="S362" i="3"/>
  <c r="AO358" s="1"/>
  <c r="K16" i="9" s="1"/>
  <c r="AK377" i="3"/>
  <c r="L9" i="4"/>
  <c r="O9" s="1"/>
  <c r="P9" s="1"/>
  <c r="AO404" i="3"/>
  <c r="L9" i="9" s="1"/>
  <c r="AH410" i="3"/>
  <c r="AQ409"/>
  <c r="X428"/>
  <c r="V428"/>
  <c r="AI439"/>
  <c r="AR439"/>
  <c r="AK443"/>
  <c r="S417"/>
  <c r="M12" i="4"/>
  <c r="M23"/>
  <c r="W476" i="3"/>
  <c r="M23" i="7" s="1"/>
  <c r="O23" s="1"/>
  <c r="P23" s="1"/>
  <c r="AO472" i="3"/>
  <c r="M23" i="9" s="1"/>
  <c r="O23" s="1"/>
  <c r="P23" s="1"/>
  <c r="AB540" i="3"/>
  <c r="P521"/>
  <c r="X523"/>
  <c r="AN519"/>
  <c r="AG132"/>
  <c r="U133" s="1"/>
  <c r="G12" i="6" s="1"/>
  <c r="AR134" i="3"/>
  <c r="AQ140"/>
  <c r="AQ143"/>
  <c r="AQ146"/>
  <c r="AR162"/>
  <c r="AR173"/>
  <c r="AR248"/>
  <c r="AQ251"/>
  <c r="AQ254"/>
  <c r="AQ258"/>
  <c r="AD260"/>
  <c r="AR273"/>
  <c r="AC316"/>
  <c r="AD323"/>
  <c r="AH323" s="1"/>
  <c r="AR378"/>
  <c r="AK389"/>
  <c r="W465"/>
  <c r="M12" i="7" s="1"/>
  <c r="O23" i="4"/>
  <c r="P23" s="1"/>
  <c r="AC338" i="3"/>
  <c r="AR336"/>
  <c r="AI336"/>
  <c r="AN352"/>
  <c r="V356"/>
  <c r="Y390"/>
  <c r="U386"/>
  <c r="K40" i="6" s="1"/>
  <c r="L20" i="5"/>
  <c r="Y419" i="3"/>
  <c r="L20" i="8" s="1"/>
  <c r="P416" i="3"/>
  <c r="L39" i="5"/>
  <c r="Y438" i="3"/>
  <c r="L39" i="8" s="1"/>
  <c r="AO434" i="3"/>
  <c r="L39" i="9" s="1"/>
  <c r="W438" i="3"/>
  <c r="L39" i="7" s="1"/>
  <c r="AD443" i="3"/>
  <c r="AJ440"/>
  <c r="AQ440"/>
  <c r="M17" i="4"/>
  <c r="W470" i="3"/>
  <c r="M17" i="7" s="1"/>
  <c r="AC479" i="3"/>
  <c r="AI473"/>
  <c r="AR473"/>
  <c r="Y474"/>
  <c r="M21" i="8" s="1"/>
  <c r="AO470" i="3"/>
  <c r="M21" i="9" s="1"/>
  <c r="M21" i="6"/>
  <c r="M24" i="5"/>
  <c r="W477" i="3"/>
  <c r="M24" i="7" s="1"/>
  <c r="Y477" i="3"/>
  <c r="M24" i="8" s="1"/>
  <c r="AD492" i="3"/>
  <c r="AQ489"/>
  <c r="AH488"/>
  <c r="AJ488"/>
  <c r="AJ499"/>
  <c r="R473"/>
  <c r="AH503"/>
  <c r="R474"/>
  <c r="AJ503"/>
  <c r="AE30"/>
  <c r="AI30" s="1"/>
  <c r="O28" i="5"/>
  <c r="P28" s="1"/>
  <c r="AO42" i="3"/>
  <c r="E38" i="9" s="1"/>
  <c r="AQ54" i="3"/>
  <c r="AQ55"/>
  <c r="AO73"/>
  <c r="F15" i="9" s="1"/>
  <c r="AH88" i="3"/>
  <c r="X92"/>
  <c r="AI95"/>
  <c r="AC96"/>
  <c r="S102"/>
  <c r="V132"/>
  <c r="AF132"/>
  <c r="T133" s="1"/>
  <c r="P136"/>
  <c r="S138"/>
  <c r="AR138"/>
  <c r="W139"/>
  <c r="G18" i="7" s="1"/>
  <c r="W142" i="3"/>
  <c r="G21" i="7" s="1"/>
  <c r="Y145" i="3"/>
  <c r="G24" i="8" s="1"/>
  <c r="W149" i="3"/>
  <c r="G28" i="7" s="1"/>
  <c r="AR154" i="3"/>
  <c r="AO155"/>
  <c r="G38" i="9" s="1"/>
  <c r="AH159" i="3"/>
  <c r="R161"/>
  <c r="X161" s="1"/>
  <c r="AD162"/>
  <c r="AH162" s="1"/>
  <c r="AQ173"/>
  <c r="V187"/>
  <c r="AN189"/>
  <c r="AR195"/>
  <c r="AR197"/>
  <c r="AI198"/>
  <c r="AI199"/>
  <c r="AO211"/>
  <c r="H38" i="9" s="1"/>
  <c r="AB219" i="3"/>
  <c r="AI240"/>
  <c r="AO246"/>
  <c r="I16" i="9" s="1"/>
  <c r="AQ248" i="3"/>
  <c r="Q251"/>
  <c r="W253"/>
  <c r="I19" i="7" s="1"/>
  <c r="AO254" i="3"/>
  <c r="I24" i="9" s="1"/>
  <c r="AR255" i="3"/>
  <c r="AC260"/>
  <c r="W266"/>
  <c r="I32" i="7" s="1"/>
  <c r="AQ273" i="3"/>
  <c r="AE282"/>
  <c r="AI282" s="1"/>
  <c r="AO295"/>
  <c r="J9" i="9" s="1"/>
  <c r="AO296" i="3"/>
  <c r="J10" i="9" s="1"/>
  <c r="AO303" i="3"/>
  <c r="J17" i="9" s="1"/>
  <c r="X307" i="3"/>
  <c r="V309"/>
  <c r="AK311"/>
  <c r="AB316"/>
  <c r="Y356"/>
  <c r="K10" i="8" s="1"/>
  <c r="AO366" i="3"/>
  <c r="K24" i="9" s="1"/>
  <c r="AR370" i="3"/>
  <c r="AD378"/>
  <c r="AJ378" s="1"/>
  <c r="AQ378"/>
  <c r="W386"/>
  <c r="K40" i="7" s="1"/>
  <c r="P411" i="3"/>
  <c r="AN433"/>
  <c r="AJ450"/>
  <c r="AN477"/>
  <c r="AI492"/>
  <c r="V523"/>
  <c r="J19" i="5"/>
  <c r="W309" i="3"/>
  <c r="J19" i="7" s="1"/>
  <c r="AO310" i="3"/>
  <c r="J24" i="9" s="1"/>
  <c r="J24" i="4"/>
  <c r="J30" i="6"/>
  <c r="AO316" i="3"/>
  <c r="J30" i="9" s="1"/>
  <c r="AH389" i="3"/>
  <c r="P364"/>
  <c r="AI403"/>
  <c r="AC410"/>
  <c r="L11" i="6"/>
  <c r="AO406" i="3"/>
  <c r="L11" i="9" s="1"/>
  <c r="X421" i="3"/>
  <c r="V421"/>
  <c r="AN417"/>
  <c r="X429"/>
  <c r="AN425"/>
  <c r="Q420"/>
  <c r="AI450"/>
  <c r="AR450"/>
  <c r="AN481"/>
  <c r="V485"/>
  <c r="S518"/>
  <c r="AK517"/>
  <c r="V18"/>
  <c r="V35"/>
  <c r="W37"/>
  <c r="E33" i="7" s="1"/>
  <c r="O33" s="1"/>
  <c r="P33" s="1"/>
  <c r="AC38" i="3"/>
  <c r="AR41"/>
  <c r="AO76"/>
  <c r="F18" i="9" s="1"/>
  <c r="AK82" i="3"/>
  <c r="Y90"/>
  <c r="F28" i="8" s="1"/>
  <c r="W91" i="3"/>
  <c r="F29" i="7" s="1"/>
  <c r="W92" i="3"/>
  <c r="F30" i="7" s="1"/>
  <c r="O30" s="1"/>
  <c r="P30" s="1"/>
  <c r="AO92" i="3"/>
  <c r="F34" i="9" s="1"/>
  <c r="O34" s="1"/>
  <c r="P34" s="1"/>
  <c r="V93" i="3"/>
  <c r="AH95"/>
  <c r="AB96"/>
  <c r="X100"/>
  <c r="R102"/>
  <c r="Y104"/>
  <c r="AJ114"/>
  <c r="AR125"/>
  <c r="Y130"/>
  <c r="G9" i="8" s="1"/>
  <c r="W131" i="3"/>
  <c r="G10" i="7" s="1"/>
  <c r="AK131" i="3"/>
  <c r="AE132"/>
  <c r="AO134"/>
  <c r="G17" i="9" s="1"/>
  <c r="AO136" i="3"/>
  <c r="G19" i="9" s="1"/>
  <c r="V139" i="3"/>
  <c r="AN139"/>
  <c r="V142"/>
  <c r="AN143"/>
  <c r="X145"/>
  <c r="AH147"/>
  <c r="T152"/>
  <c r="Y157"/>
  <c r="G36" i="8" s="1"/>
  <c r="O36" s="1"/>
  <c r="P36" s="1"/>
  <c r="Y161" i="3"/>
  <c r="G40" i="8" s="1"/>
  <c r="AK162" i="3"/>
  <c r="Y163"/>
  <c r="AH166"/>
  <c r="AI167"/>
  <c r="AK173"/>
  <c r="W186"/>
  <c r="H9" i="7" s="1"/>
  <c r="P192" i="3"/>
  <c r="R195"/>
  <c r="X195" s="1"/>
  <c r="AH198"/>
  <c r="X201"/>
  <c r="AH203"/>
  <c r="Y206"/>
  <c r="H29" i="8" s="1"/>
  <c r="W207" i="3"/>
  <c r="H30" i="7" s="1"/>
  <c r="V209" i="3"/>
  <c r="X210"/>
  <c r="AH210"/>
  <c r="AN211"/>
  <c r="Y215"/>
  <c r="H38" i="8" s="1"/>
  <c r="S217" i="3"/>
  <c r="AI219"/>
  <c r="AB223"/>
  <c r="AI224"/>
  <c r="X244"/>
  <c r="V245"/>
  <c r="V246"/>
  <c r="Y247"/>
  <c r="I13" i="8" s="1"/>
  <c r="O13" s="1"/>
  <c r="P13" s="1"/>
  <c r="Y248" i="3"/>
  <c r="I14" i="8" s="1"/>
  <c r="R250" i="3"/>
  <c r="AN258"/>
  <c r="X259"/>
  <c r="V265"/>
  <c r="AJ267"/>
  <c r="W272"/>
  <c r="I38" i="7" s="1"/>
  <c r="AO273" i="3"/>
  <c r="W275"/>
  <c r="AQ282"/>
  <c r="AI286"/>
  <c r="AJ297"/>
  <c r="AD301"/>
  <c r="AH301" s="1"/>
  <c r="AI315"/>
  <c r="AO324"/>
  <c r="J38" i="9" s="1"/>
  <c r="AQ327" i="3"/>
  <c r="AO327"/>
  <c r="AO351"/>
  <c r="K9" i="9" s="1"/>
  <c r="AR354" i="3"/>
  <c r="Y355"/>
  <c r="K9" i="8" s="1"/>
  <c r="AH356" i="3"/>
  <c r="S364"/>
  <c r="AI377"/>
  <c r="V378"/>
  <c r="AO382"/>
  <c r="K40" i="9" s="1"/>
  <c r="AQ390" i="3"/>
  <c r="AE396"/>
  <c r="AI396" s="1"/>
  <c r="AE425"/>
  <c r="AQ493"/>
  <c r="AQ546"/>
  <c r="O11" i="4"/>
  <c r="P11" s="1"/>
  <c r="Q302" i="3"/>
  <c r="AI301"/>
  <c r="V308"/>
  <c r="AN304"/>
  <c r="AK309"/>
  <c r="AE316"/>
  <c r="AR309"/>
  <c r="J31" i="6"/>
  <c r="AO317" i="3"/>
  <c r="J31" i="9" s="1"/>
  <c r="K32" i="6"/>
  <c r="O32" s="1"/>
  <c r="P32" s="1"/>
  <c r="AO374" i="3"/>
  <c r="K32" i="9" s="1"/>
  <c r="Y386" i="3"/>
  <c r="K40" i="8" s="1"/>
  <c r="K40" i="5"/>
  <c r="AQ392" i="3"/>
  <c r="AH391"/>
  <c r="AH403"/>
  <c r="AQ402"/>
  <c r="AD425"/>
  <c r="AH412"/>
  <c r="AJ412"/>
  <c r="L38" i="6"/>
  <c r="Y437" i="3"/>
  <c r="L38" i="8" s="1"/>
  <c r="M9" i="4"/>
  <c r="W462" i="3"/>
  <c r="M9" i="7" s="1"/>
  <c r="AO458" i="3"/>
  <c r="M9" i="9" s="1"/>
  <c r="M16" i="5"/>
  <c r="AH472" i="3"/>
  <c r="AJ472"/>
  <c r="AI474"/>
  <c r="AK474"/>
  <c r="AR474"/>
  <c r="M40" i="5"/>
  <c r="Y493" i="3"/>
  <c r="M40" i="8" s="1"/>
  <c r="X494" i="3"/>
  <c r="R493"/>
  <c r="Y495"/>
  <c r="W495"/>
  <c r="S523"/>
  <c r="AI547"/>
  <c r="AO22"/>
  <c r="E18" i="9" s="1"/>
  <c r="Y26" i="3"/>
  <c r="E22" i="8" s="1"/>
  <c r="O24" i="5"/>
  <c r="P24" s="1"/>
  <c r="AO31" i="3"/>
  <c r="E27" i="9" s="1"/>
  <c r="O27" s="1"/>
  <c r="P27" s="1"/>
  <c r="O30" i="5"/>
  <c r="P30" s="1"/>
  <c r="V37" i="3"/>
  <c r="W42"/>
  <c r="E38" i="7" s="1"/>
  <c r="AK42" i="3"/>
  <c r="O40" i="6"/>
  <c r="P40" s="1"/>
  <c r="Y45" i="3"/>
  <c r="AQ48"/>
  <c r="AK52"/>
  <c r="AJ55"/>
  <c r="AK73"/>
  <c r="P78"/>
  <c r="V82"/>
  <c r="AJ82"/>
  <c r="AJ87"/>
  <c r="V92"/>
  <c r="AN92"/>
  <c r="Y96"/>
  <c r="F34" i="8" s="1"/>
  <c r="W100" i="3"/>
  <c r="F38" i="7" s="1"/>
  <c r="AO100" i="3"/>
  <c r="AR113"/>
  <c r="AQ125"/>
  <c r="V131"/>
  <c r="AJ131"/>
  <c r="AD132"/>
  <c r="AN136"/>
  <c r="AR240"/>
  <c r="AO244"/>
  <c r="I14" i="9" s="1"/>
  <c r="AO269" i="3"/>
  <c r="I39" i="9" s="1"/>
  <c r="O39" s="1"/>
  <c r="P39" s="1"/>
  <c r="AR280" i="3"/>
  <c r="AJ319"/>
  <c r="AO352"/>
  <c r="K10" i="9" s="1"/>
  <c r="W356" i="3"/>
  <c r="K10" i="7" s="1"/>
  <c r="AN358" i="3"/>
  <c r="AN362"/>
  <c r="AN367"/>
  <c r="AC371"/>
  <c r="AN374"/>
  <c r="W408"/>
  <c r="L9" i="7" s="1"/>
  <c r="AK446" i="3"/>
  <c r="O19" i="4"/>
  <c r="P19" s="1"/>
  <c r="J32" i="5"/>
  <c r="O32" s="1"/>
  <c r="P32" s="1"/>
  <c r="Y322" i="3"/>
  <c r="J32" i="8" s="1"/>
  <c r="AR335" i="3"/>
  <c r="AI335"/>
  <c r="W360"/>
  <c r="K14" i="7" s="1"/>
  <c r="K14" i="4"/>
  <c r="AI382" i="3"/>
  <c r="AR383"/>
  <c r="AK382"/>
  <c r="AE385"/>
  <c r="X384"/>
  <c r="AN380"/>
  <c r="AO384"/>
  <c r="W388"/>
  <c r="Q367"/>
  <c r="L10" i="6"/>
  <c r="O10" s="1"/>
  <c r="P10" s="1"/>
  <c r="AO405" i="3"/>
  <c r="L10" i="9" s="1"/>
  <c r="S416" i="3"/>
  <c r="AK439"/>
  <c r="Y478"/>
  <c r="M25" i="8" s="1"/>
  <c r="O25" s="1"/>
  <c r="P25" s="1"/>
  <c r="M25" i="6"/>
  <c r="AE37" i="3"/>
  <c r="AR37" s="1"/>
  <c r="AO37"/>
  <c r="E33" i="9" s="1"/>
  <c r="O33" s="1"/>
  <c r="P33" s="1"/>
  <c r="O35" i="7"/>
  <c r="P35" s="1"/>
  <c r="O35" i="9"/>
  <c r="P35" s="1"/>
  <c r="AJ73" i="3"/>
  <c r="AR77"/>
  <c r="W78"/>
  <c r="F16" i="7" s="1"/>
  <c r="U82" i="3"/>
  <c r="AO78" s="1"/>
  <c r="F20" i="9" s="1"/>
  <c r="AI82" i="3"/>
  <c r="Y83"/>
  <c r="F21" i="8" s="1"/>
  <c r="AO88" i="3"/>
  <c r="F30" i="9" s="1"/>
  <c r="O30" s="1"/>
  <c r="P30" s="1"/>
  <c r="AO89" i="3"/>
  <c r="F31" i="9" s="1"/>
  <c r="O31" s="1"/>
  <c r="P31" s="1"/>
  <c r="W90" i="3"/>
  <c r="F28" i="7" s="1"/>
  <c r="AO90" i="3"/>
  <c r="F32" i="9" s="1"/>
  <c r="O32" s="1"/>
  <c r="P32" s="1"/>
  <c r="O30" i="6"/>
  <c r="P30" s="1"/>
  <c r="T93" i="3"/>
  <c r="X93" s="1"/>
  <c r="AN99"/>
  <c r="AN100"/>
  <c r="AQ113"/>
  <c r="AO126"/>
  <c r="G9" i="9" s="1"/>
  <c r="AO127" i="3"/>
  <c r="G10" i="9" s="1"/>
  <c r="W130" i="3"/>
  <c r="G9" i="7" s="1"/>
  <c r="O9" s="1"/>
  <c r="P9" s="1"/>
  <c r="AI131" i="3"/>
  <c r="W135"/>
  <c r="G14" i="7" s="1"/>
  <c r="O14" s="1"/>
  <c r="P14" s="1"/>
  <c r="AO135" i="3"/>
  <c r="G18" i="9" s="1"/>
  <c r="AJ140" i="3"/>
  <c r="AN142"/>
  <c r="AJ143"/>
  <c r="AJ146"/>
  <c r="AQ147"/>
  <c r="W157"/>
  <c r="G36" i="7" s="1"/>
  <c r="O36" s="1"/>
  <c r="P36" s="1"/>
  <c r="AO157" i="3"/>
  <c r="G40" i="9" s="1"/>
  <c r="Y159" i="3"/>
  <c r="G38" i="8" s="1"/>
  <c r="O38" s="1"/>
  <c r="P38" s="1"/>
  <c r="AO159" i="3"/>
  <c r="Y160"/>
  <c r="G39" i="8" s="1"/>
  <c r="O39" s="1"/>
  <c r="P39" s="1"/>
  <c r="W161" i="3"/>
  <c r="G40" i="7" s="1"/>
  <c r="Y162" i="3"/>
  <c r="AO182"/>
  <c r="H9" i="9" s="1"/>
  <c r="AI186" i="3"/>
  <c r="AC188"/>
  <c r="AK188"/>
  <c r="Y191"/>
  <c r="H14" i="8" s="1"/>
  <c r="AN192" i="3"/>
  <c r="X196"/>
  <c r="AN197"/>
  <c r="T198"/>
  <c r="AQ203"/>
  <c r="W206"/>
  <c r="H29" i="7" s="1"/>
  <c r="T208" i="3"/>
  <c r="AH214"/>
  <c r="W215"/>
  <c r="H38" i="7" s="1"/>
  <c r="AO215" i="3"/>
  <c r="Q217"/>
  <c r="Y218"/>
  <c r="V222"/>
  <c r="AQ240"/>
  <c r="X243"/>
  <c r="AN244"/>
  <c r="W247"/>
  <c r="I13" i="7" s="1"/>
  <c r="O13" s="1"/>
  <c r="P13" s="1"/>
  <c r="W248" i="3"/>
  <c r="I14" i="7" s="1"/>
  <c r="AK248" i="3"/>
  <c r="V251"/>
  <c r="AJ251"/>
  <c r="AN256"/>
  <c r="AJ258"/>
  <c r="AN259"/>
  <c r="X260"/>
  <c r="X262"/>
  <c r="T265"/>
  <c r="X265" s="1"/>
  <c r="AO271"/>
  <c r="W273"/>
  <c r="I39" i="7" s="1"/>
  <c r="AK273" i="3"/>
  <c r="AE275"/>
  <c r="W277"/>
  <c r="AH297"/>
  <c r="Y307"/>
  <c r="J17" i="8" s="1"/>
  <c r="T321" i="3"/>
  <c r="X321" s="1"/>
  <c r="AB331"/>
  <c r="W355"/>
  <c r="K9" i="7" s="1"/>
  <c r="W362" i="3"/>
  <c r="K16" i="7" s="1"/>
  <c r="AH365" i="3"/>
  <c r="AI370"/>
  <c r="AN371"/>
  <c r="X376"/>
  <c r="AN382"/>
  <c r="AO386"/>
  <c r="AR396"/>
  <c r="AR402"/>
  <c r="AR424"/>
  <c r="V474"/>
  <c r="V493"/>
  <c r="X526"/>
  <c r="O14" i="4"/>
  <c r="P14" s="1"/>
  <c r="O36"/>
  <c r="P36" s="1"/>
  <c r="O22" i="6"/>
  <c r="P22" s="1"/>
  <c r="AE323" i="3"/>
  <c r="AI323" s="1"/>
  <c r="AI319"/>
  <c r="AK338"/>
  <c r="S310"/>
  <c r="AN353"/>
  <c r="X357"/>
  <c r="K20" i="4"/>
  <c r="W366" i="3"/>
  <c r="K20" i="7" s="1"/>
  <c r="X367" i="3"/>
  <c r="AN363"/>
  <c r="K30" i="4"/>
  <c r="O30" s="1"/>
  <c r="P30" s="1"/>
  <c r="W376" i="3"/>
  <c r="K30" i="7" s="1"/>
  <c r="AH382" i="3"/>
  <c r="AD385"/>
  <c r="W384"/>
  <c r="K38" i="7" s="1"/>
  <c r="K38" i="4"/>
  <c r="O38" s="1"/>
  <c r="P38" s="1"/>
  <c r="V410" i="3"/>
  <c r="X410"/>
  <c r="AJ415"/>
  <c r="AH415"/>
  <c r="AJ431"/>
  <c r="AF432"/>
  <c r="T415"/>
  <c r="X415" s="1"/>
  <c r="L40" i="5"/>
  <c r="Y439" i="3"/>
  <c r="L40" i="8" s="1"/>
  <c r="X464" i="3"/>
  <c r="AN460"/>
  <c r="P468"/>
  <c r="AB486"/>
  <c r="M32" i="6"/>
  <c r="Y485" i="3"/>
  <c r="M32" i="8" s="1"/>
  <c r="AO481" i="3"/>
  <c r="M32" i="9" s="1"/>
  <c r="W22" i="3"/>
  <c r="E18" i="7" s="1"/>
  <c r="W26" i="3"/>
  <c r="E22" i="7" s="1"/>
  <c r="AO26" i="3"/>
  <c r="E22" i="9" s="1"/>
  <c r="O24" i="4"/>
  <c r="P24" s="1"/>
  <c r="Y28" i="3"/>
  <c r="E24" i="8" s="1"/>
  <c r="Y31" i="3"/>
  <c r="E27" i="8" s="1"/>
  <c r="Y32" i="3"/>
  <c r="E28" i="8" s="1"/>
  <c r="Y33" i="3"/>
  <c r="E29" i="8" s="1"/>
  <c r="O39" i="7"/>
  <c r="P39" s="1"/>
  <c r="S44" i="3"/>
  <c r="AO44" s="1"/>
  <c r="E40" i="9" s="1"/>
  <c r="AN48" i="3"/>
  <c r="AH55"/>
  <c r="Y72"/>
  <c r="F10" i="8" s="1"/>
  <c r="O10" s="1"/>
  <c r="P10" s="1"/>
  <c r="Y73" i="3"/>
  <c r="F11" i="8" s="1"/>
  <c r="AQ77" i="3"/>
  <c r="Y94"/>
  <c r="F32" i="8" s="1"/>
  <c r="O32" s="1"/>
  <c r="P32" s="1"/>
  <c r="W96" i="3"/>
  <c r="F34" i="7" s="1"/>
  <c r="O34" s="1"/>
  <c r="P34" s="1"/>
  <c r="O38" i="6"/>
  <c r="P38" s="1"/>
  <c r="W102" i="3"/>
  <c r="F40" i="7" s="1"/>
  <c r="AN126" i="3"/>
  <c r="Y137"/>
  <c r="G16" i="8" s="1"/>
  <c r="W138" i="3"/>
  <c r="G17" i="7" s="1"/>
  <c r="AK138" i="3"/>
  <c r="W143"/>
  <c r="G22" i="7" s="1"/>
  <c r="Y150" i="3"/>
  <c r="G29" i="8" s="1"/>
  <c r="W151" i="3"/>
  <c r="G30" i="7" s="1"/>
  <c r="Y152" i="3"/>
  <c r="G31" i="8" s="1"/>
  <c r="O31" s="1"/>
  <c r="P31" s="1"/>
  <c r="W153" i="3"/>
  <c r="G32" i="7" s="1"/>
  <c r="O32" s="1"/>
  <c r="P32" s="1"/>
  <c r="AO153" i="3"/>
  <c r="G36" i="9" s="1"/>
  <c r="O36" s="1"/>
  <c r="P36" s="1"/>
  <c r="AN157" i="3"/>
  <c r="AH186"/>
  <c r="AJ188"/>
  <c r="W195"/>
  <c r="H18" i="7" s="1"/>
  <c r="AK195" i="3"/>
  <c r="Y199"/>
  <c r="H22" i="8" s="1"/>
  <c r="AO203" i="3"/>
  <c r="H30" i="9" s="1"/>
  <c r="AO204" i="3"/>
  <c r="H31" i="9" s="1"/>
  <c r="Y211" i="3"/>
  <c r="H34" i="8" s="1"/>
  <c r="O34" s="1"/>
  <c r="P34" s="1"/>
  <c r="AN215" i="3"/>
  <c r="P217"/>
  <c r="AR220"/>
  <c r="AR229"/>
  <c r="AO240"/>
  <c r="I10" i="9" s="1"/>
  <c r="AO241" i="3"/>
  <c r="I11" i="9" s="1"/>
  <c r="O11" s="1"/>
  <c r="P11" s="1"/>
  <c r="AO242" i="3"/>
  <c r="I12" i="9" s="1"/>
  <c r="W243" i="3"/>
  <c r="I9" i="7" s="1"/>
  <c r="AO243" i="3"/>
  <c r="I13" i="9" s="1"/>
  <c r="O13" s="1"/>
  <c r="P13" s="1"/>
  <c r="W250" i="3"/>
  <c r="I16" i="7" s="1"/>
  <c r="Y252" i="3"/>
  <c r="I18" i="8" s="1"/>
  <c r="Q255" i="3"/>
  <c r="W256"/>
  <c r="I22" i="7" s="1"/>
  <c r="W258" i="3"/>
  <c r="I24" i="7" s="1"/>
  <c r="O24" s="1"/>
  <c r="P24" s="1"/>
  <c r="W260" i="3"/>
  <c r="I26" i="7" s="1"/>
  <c r="O26" s="1"/>
  <c r="P26" s="1"/>
  <c r="Y261" i="3"/>
  <c r="I27" i="8" s="1"/>
  <c r="W262" i="3"/>
  <c r="I28" i="7" s="1"/>
  <c r="AO262" i="3"/>
  <c r="I32" i="9" s="1"/>
  <c r="AO268" i="3"/>
  <c r="I38" i="9" s="1"/>
  <c r="Y269" i="3"/>
  <c r="I35" i="8" s="1"/>
  <c r="O35" s="1"/>
  <c r="P35" s="1"/>
  <c r="AN271" i="3"/>
  <c r="AJ273"/>
  <c r="AR297"/>
  <c r="Y299"/>
  <c r="J9" i="8" s="1"/>
  <c r="W300" i="3"/>
  <c r="J10" i="7" s="1"/>
  <c r="AO300" i="3"/>
  <c r="J14" i="9" s="1"/>
  <c r="Y301" i="3"/>
  <c r="J11" i="8" s="1"/>
  <c r="W307" i="3"/>
  <c r="J17" i="7" s="1"/>
  <c r="AJ310" i="3"/>
  <c r="AR311"/>
  <c r="AO329"/>
  <c r="Y331"/>
  <c r="AJ331"/>
  <c r="AR342"/>
  <c r="AK354"/>
  <c r="V355"/>
  <c r="AE356"/>
  <c r="U362"/>
  <c r="K16" i="6" s="1"/>
  <c r="AH370" i="3"/>
  <c r="Y378"/>
  <c r="K32" i="8" s="1"/>
  <c r="W389" i="3"/>
  <c r="AJ389"/>
  <c r="AJ402"/>
  <c r="AO435"/>
  <c r="L40" i="9" s="1"/>
  <c r="AR443" i="3"/>
  <c r="AG464"/>
  <c r="Y470"/>
  <c r="M17" i="8" s="1"/>
  <c r="AG486" i="3"/>
  <c r="AK492"/>
  <c r="V494"/>
  <c r="AN469"/>
  <c r="O35" i="4"/>
  <c r="P35" s="1"/>
  <c r="J21" i="5"/>
  <c r="Y311" i="3"/>
  <c r="J21" i="8" s="1"/>
  <c r="AH342" i="3"/>
  <c r="AQ342"/>
  <c r="AJ356"/>
  <c r="AQ356"/>
  <c r="K12" i="4"/>
  <c r="AQ364" i="3"/>
  <c r="AB371"/>
  <c r="K31" i="6"/>
  <c r="Y377" i="3"/>
  <c r="K31" i="8" s="1"/>
  <c r="T377" i="3"/>
  <c r="AR390"/>
  <c r="AI389"/>
  <c r="AI402"/>
  <c r="AK402"/>
  <c r="AI419"/>
  <c r="AK419"/>
  <c r="AR418"/>
  <c r="R439"/>
  <c r="X439" s="1"/>
  <c r="V440"/>
  <c r="AN436"/>
  <c r="X440"/>
  <c r="P417"/>
  <c r="AQ443"/>
  <c r="AH443"/>
  <c r="Y420"/>
  <c r="L21" i="8" s="1"/>
  <c r="L21" i="6"/>
  <c r="O21" s="1"/>
  <c r="P21" s="1"/>
  <c r="M12" i="5"/>
  <c r="V469" i="3"/>
  <c r="AN465"/>
  <c r="AN479"/>
  <c r="V483"/>
  <c r="AH140"/>
  <c r="AO158"/>
  <c r="W159"/>
  <c r="G38" i="7" s="1"/>
  <c r="W191" i="3"/>
  <c r="H14" i="7" s="1"/>
  <c r="AQ220" i="3"/>
  <c r="AR387"/>
  <c r="AN424"/>
  <c r="AR493"/>
  <c r="AR497"/>
  <c r="O26" i="4"/>
  <c r="P26" s="1"/>
  <c r="AQ354" i="3"/>
  <c r="R419"/>
  <c r="X419" s="1"/>
  <c r="AH431"/>
  <c r="W437"/>
  <c r="L38" i="7" s="1"/>
  <c r="W439" i="3"/>
  <c r="L40" i="7" s="1"/>
  <c r="Y440" i="3"/>
  <c r="AI443"/>
  <c r="AQ444"/>
  <c r="AJ446"/>
  <c r="AQ462"/>
  <c r="AF464"/>
  <c r="T465" s="1"/>
  <c r="AN461" s="1"/>
  <c r="V516"/>
  <c r="AD517"/>
  <c r="AQ516" s="1"/>
  <c r="Q522"/>
  <c r="Y522"/>
  <c r="N16" i="8" s="1"/>
  <c r="W523" i="3"/>
  <c r="N17" i="7" s="1"/>
  <c r="AI525" i="3"/>
  <c r="Y526"/>
  <c r="N20" i="8" s="1"/>
  <c r="W528" i="3"/>
  <c r="N22" i="7" s="1"/>
  <c r="AI528" i="3"/>
  <c r="W530"/>
  <c r="N24" i="7" s="1"/>
  <c r="W532" i="3"/>
  <c r="N26" i="7" s="1"/>
  <c r="Y536" i="3"/>
  <c r="N30" i="8" s="1"/>
  <c r="O30" s="1"/>
  <c r="P30" s="1"/>
  <c r="Y537" i="3"/>
  <c r="N31" i="8" s="1"/>
  <c r="AR538" i="3"/>
  <c r="V542"/>
  <c r="AI544"/>
  <c r="S546"/>
  <c r="AR553"/>
  <c r="AC558"/>
  <c r="O37" i="4"/>
  <c r="P37" s="1"/>
  <c r="N26" i="5"/>
  <c r="O26" s="1"/>
  <c r="P26" s="1"/>
  <c r="O33" i="6"/>
  <c r="P33" s="1"/>
  <c r="AC378" i="3"/>
  <c r="X413"/>
  <c r="AO419"/>
  <c r="L24" i="9" s="1"/>
  <c r="Y425" i="3"/>
  <c r="L26" i="8" s="1"/>
  <c r="O26" s="1"/>
  <c r="P26" s="1"/>
  <c r="W431" i="3"/>
  <c r="L32" i="7" s="1"/>
  <c r="AR431" i="3"/>
  <c r="AO433"/>
  <c r="L38" i="9" s="1"/>
  <c r="AK435" i="3"/>
  <c r="AQ450"/>
  <c r="AQ473"/>
  <c r="AQ474"/>
  <c r="Q493"/>
  <c r="AJ496"/>
  <c r="Y498"/>
  <c r="AR498"/>
  <c r="AH499"/>
  <c r="AR509"/>
  <c r="AR512"/>
  <c r="AO513"/>
  <c r="N11" i="9" s="1"/>
  <c r="X522" i="3"/>
  <c r="R527"/>
  <c r="X527" s="1"/>
  <c r="AQ538"/>
  <c r="AO543"/>
  <c r="AJ547"/>
  <c r="AQ553"/>
  <c r="AB558"/>
  <c r="N29" i="4"/>
  <c r="O29" s="1"/>
  <c r="P29" s="1"/>
  <c r="K32" i="5"/>
  <c r="O39"/>
  <c r="P39" s="1"/>
  <c r="O23" i="6"/>
  <c r="P23" s="1"/>
  <c r="O29"/>
  <c r="P29" s="1"/>
  <c r="AE532" i="3"/>
  <c r="J31" i="4"/>
  <c r="O31" s="1"/>
  <c r="P31" s="1"/>
  <c r="N22" i="5"/>
  <c r="O22" s="1"/>
  <c r="P22" s="1"/>
  <c r="Y370" i="3"/>
  <c r="K24" i="8" s="1"/>
  <c r="Y409" i="3"/>
  <c r="L10" i="8" s="1"/>
  <c r="Y410" i="3"/>
  <c r="L11" i="8" s="1"/>
  <c r="V413" i="3"/>
  <c r="Q415"/>
  <c r="Y415"/>
  <c r="L16" i="8" s="1"/>
  <c r="W425" i="3"/>
  <c r="L26" i="7" s="1"/>
  <c r="AI435" i="3"/>
  <c r="AH437"/>
  <c r="AD439"/>
  <c r="AR440"/>
  <c r="AO459"/>
  <c r="M10" i="9" s="1"/>
  <c r="AO460" i="3"/>
  <c r="M11" i="9" s="1"/>
  <c r="AK464" i="3"/>
  <c r="AI466"/>
  <c r="W469"/>
  <c r="M16" i="7" s="1"/>
  <c r="X496" i="3"/>
  <c r="AH496"/>
  <c r="AK497"/>
  <c r="W498"/>
  <c r="AK498"/>
  <c r="AK503"/>
  <c r="AK510"/>
  <c r="AO511"/>
  <c r="N9" i="9" s="1"/>
  <c r="AO512" i="3"/>
  <c r="N10" i="9" s="1"/>
  <c r="AK513" i="3"/>
  <c r="Y517"/>
  <c r="N11" i="8" s="1"/>
  <c r="AI517" i="3"/>
  <c r="Q518"/>
  <c r="AN522"/>
  <c r="X524"/>
  <c r="AQ525"/>
  <c r="AH526"/>
  <c r="AH527"/>
  <c r="AH531"/>
  <c r="AD532"/>
  <c r="AQ531" s="1"/>
  <c r="AN532"/>
  <c r="V537"/>
  <c r="AN538"/>
  <c r="AK543"/>
  <c r="P546"/>
  <c r="AH547"/>
  <c r="Y549"/>
  <c r="O39" i="4"/>
  <c r="P39" s="1"/>
  <c r="O25" i="5"/>
  <c r="P25" s="1"/>
  <c r="O31" i="6"/>
  <c r="P31" s="1"/>
  <c r="O35"/>
  <c r="P35" s="1"/>
  <c r="O39"/>
  <c r="P39" s="1"/>
  <c r="Y312" i="3"/>
  <c r="J22" i="8" s="1"/>
  <c r="Y319" i="3"/>
  <c r="J29" i="8" s="1"/>
  <c r="W320" i="3"/>
  <c r="J30" i="7" s="1"/>
  <c r="AO376" i="3"/>
  <c r="K34" i="9" s="1"/>
  <c r="AR411" i="3"/>
  <c r="AI412"/>
  <c r="P415"/>
  <c r="AQ418"/>
  <c r="AH435"/>
  <c r="AR437"/>
  <c r="AN458"/>
  <c r="AH466"/>
  <c r="AI472"/>
  <c r="AE479"/>
  <c r="AE486" s="1"/>
  <c r="AK486" s="1"/>
  <c r="AO479"/>
  <c r="M30" i="9" s="1"/>
  <c r="W481" i="3"/>
  <c r="M28" i="7" s="1"/>
  <c r="AI488" i="3"/>
  <c r="AR489"/>
  <c r="W496"/>
  <c r="AJ497"/>
  <c r="V498"/>
  <c r="AJ498"/>
  <c r="AE499"/>
  <c r="AR499"/>
  <c r="AJ510"/>
  <c r="AN512"/>
  <c r="AJ513"/>
  <c r="X517"/>
  <c r="AH517"/>
  <c r="P518"/>
  <c r="W524"/>
  <c r="N18" i="7" s="1"/>
  <c r="AO524" i="3"/>
  <c r="N22" i="9" s="1"/>
  <c r="AR527" i="3"/>
  <c r="AO528"/>
  <c r="N26" i="9" s="1"/>
  <c r="O26" s="1"/>
  <c r="P26" s="1"/>
  <c r="Y529" i="3"/>
  <c r="N23" i="8" s="1"/>
  <c r="O23" s="1"/>
  <c r="P23" s="1"/>
  <c r="Y534" i="3"/>
  <c r="N28" i="8" s="1"/>
  <c r="W535" i="3"/>
  <c r="N29" i="7" s="1"/>
  <c r="AO540" i="3"/>
  <c r="N38" i="9" s="1"/>
  <c r="AJ543" i="3"/>
  <c r="Y544"/>
  <c r="N38" i="8" s="1"/>
  <c r="AO544" i="3"/>
  <c r="W546"/>
  <c r="N40" i="7" s="1"/>
  <c r="AG547" i="3"/>
  <c r="U523" s="1"/>
  <c r="N17" i="6" s="1"/>
  <c r="N18" i="4"/>
  <c r="O13" i="5"/>
  <c r="P13" s="1"/>
  <c r="O37"/>
  <c r="P37" s="1"/>
  <c r="O11" i="6"/>
  <c r="P11" s="1"/>
  <c r="AQ437" i="3"/>
  <c r="Y463"/>
  <c r="M10" i="8" s="1"/>
  <c r="AI464" i="3"/>
  <c r="U469"/>
  <c r="Y469" s="1"/>
  <c r="M16" i="8" s="1"/>
  <c r="AD479" i="3"/>
  <c r="AH479" s="1"/>
  <c r="T484"/>
  <c r="AN480" s="1"/>
  <c r="Y491"/>
  <c r="M38" i="8" s="1"/>
  <c r="AQ494" i="3"/>
  <c r="V496"/>
  <c r="AQ499"/>
  <c r="AI513"/>
  <c r="Y515"/>
  <c r="N9" i="8" s="1"/>
  <c r="Y516" i="3"/>
  <c r="N10" i="8" s="1"/>
  <c r="W517" i="3"/>
  <c r="N11" i="7" s="1"/>
  <c r="AN525" i="3"/>
  <c r="T537"/>
  <c r="AN533" s="1"/>
  <c r="Y542"/>
  <c r="N36" i="8" s="1"/>
  <c r="O33" i="5"/>
  <c r="P33" s="1"/>
  <c r="O35"/>
  <c r="P35" s="1"/>
  <c r="N38"/>
  <c r="O38" s="1"/>
  <c r="P38" s="1"/>
  <c r="O9" i="6"/>
  <c r="P9" s="1"/>
  <c r="O13"/>
  <c r="P13" s="1"/>
  <c r="O19"/>
  <c r="P19" s="1"/>
  <c r="AO526" i="3"/>
  <c r="N24" i="9" s="1"/>
  <c r="Y530" i="3"/>
  <c r="N24" i="8" s="1"/>
  <c r="AK544" i="3"/>
  <c r="O23" i="5"/>
  <c r="P23" s="1"/>
  <c r="O25" i="6"/>
  <c r="P25" s="1"/>
  <c r="J761" i="2" l="1"/>
  <c r="F764"/>
  <c r="V546" i="3"/>
  <c r="AN542"/>
  <c r="R416"/>
  <c r="X416" s="1"/>
  <c r="AJ439"/>
  <c r="AI558"/>
  <c r="AR557"/>
  <c r="Q527"/>
  <c r="N16" i="4"/>
  <c r="AO518" i="3"/>
  <c r="N16" i="9" s="1"/>
  <c r="W522" i="3"/>
  <c r="N16" i="7" s="1"/>
  <c r="AJ385" i="3"/>
  <c r="R363"/>
  <c r="AQ386"/>
  <c r="AH385"/>
  <c r="Q189"/>
  <c r="AI188"/>
  <c r="AR188"/>
  <c r="V78"/>
  <c r="AN74"/>
  <c r="J12" i="4"/>
  <c r="W302" i="3"/>
  <c r="J12" i="7" s="1"/>
  <c r="AO298" i="3"/>
  <c r="J12" i="9" s="1"/>
  <c r="V250" i="3"/>
  <c r="X250"/>
  <c r="AN246"/>
  <c r="AQ96"/>
  <c r="AH96"/>
  <c r="Q411"/>
  <c r="AI410"/>
  <c r="AR409"/>
  <c r="V411"/>
  <c r="P305"/>
  <c r="AH316"/>
  <c r="AB324"/>
  <c r="AQ316"/>
  <c r="I17" i="4"/>
  <c r="O17" s="1"/>
  <c r="P17" s="1"/>
  <c r="G17" i="5"/>
  <c r="Y138" i="3"/>
  <c r="G17" i="8" s="1"/>
  <c r="X473" i="3"/>
  <c r="V473"/>
  <c r="AN412"/>
  <c r="AD268"/>
  <c r="AJ268" s="1"/>
  <c r="R249"/>
  <c r="X249" s="1"/>
  <c r="AJ260"/>
  <c r="N15" i="4"/>
  <c r="R411" i="3"/>
  <c r="X411" s="1"/>
  <c r="AJ410"/>
  <c r="I712" i="1"/>
  <c r="I713" s="1"/>
  <c r="I438"/>
  <c r="H20" i="5"/>
  <c r="Y197" i="3"/>
  <c r="H20" i="8" s="1"/>
  <c r="X25" i="3"/>
  <c r="V25"/>
  <c r="N43" i="7"/>
  <c r="G652" i="2"/>
  <c r="L44" i="9"/>
  <c r="I553" i="2"/>
  <c r="H554"/>
  <c r="F41" i="8"/>
  <c r="E158" i="2"/>
  <c r="S194" i="3"/>
  <c r="AK219"/>
  <c r="AR218"/>
  <c r="J684" i="2"/>
  <c r="F687"/>
  <c r="K42" i="7"/>
  <c r="F490" i="2"/>
  <c r="N43" i="9"/>
  <c r="G662" i="2"/>
  <c r="G43" i="7"/>
  <c r="G213" i="2"/>
  <c r="R20" i="3"/>
  <c r="AH37"/>
  <c r="AJ37"/>
  <c r="I41" i="8"/>
  <c r="E325" i="2"/>
  <c r="G44" i="7"/>
  <c r="H213" i="2"/>
  <c r="I212"/>
  <c r="E44" i="9"/>
  <c r="H390" i="2"/>
  <c r="H109"/>
  <c r="H781"/>
  <c r="I108"/>
  <c r="M438" i="1"/>
  <c r="M712"/>
  <c r="M713" s="1"/>
  <c r="J42" i="7"/>
  <c r="F704" i="2"/>
  <c r="F435"/>
  <c r="I42" i="8"/>
  <c r="F325" i="2"/>
  <c r="F703" i="1"/>
  <c r="F704" s="1"/>
  <c r="F434"/>
  <c r="K15" i="5"/>
  <c r="Y361" i="3"/>
  <c r="K15" i="8" s="1"/>
  <c r="V79" i="3"/>
  <c r="AN75"/>
  <c r="M42" i="8"/>
  <c r="F603" i="2"/>
  <c r="J44" i="7"/>
  <c r="I434" i="2"/>
  <c r="H704"/>
  <c r="H435"/>
  <c r="I44" i="8"/>
  <c r="I324" i="2"/>
  <c r="H325"/>
  <c r="P721" i="1"/>
  <c r="P722" s="1"/>
  <c r="P442"/>
  <c r="N44" i="8"/>
  <c r="H657" i="2"/>
  <c r="I656"/>
  <c r="O29" i="8"/>
  <c r="P29" s="1"/>
  <c r="AQ479" i="3"/>
  <c r="AR546"/>
  <c r="AR282"/>
  <c r="AH532"/>
  <c r="O29" i="9"/>
  <c r="P29" s="1"/>
  <c r="O11" i="7"/>
  <c r="P11" s="1"/>
  <c r="W330" i="3"/>
  <c r="J40" i="7" s="1"/>
  <c r="AK211" i="3"/>
  <c r="AN25"/>
  <c r="AN242"/>
  <c r="F372" i="2"/>
  <c r="J343"/>
  <c r="J751"/>
  <c r="G703" i="1"/>
  <c r="G704" s="1"/>
  <c r="J351" i="2"/>
  <c r="M771" i="1"/>
  <c r="M772" s="1"/>
  <c r="J379"/>
  <c r="J380" s="1"/>
  <c r="O780"/>
  <c r="O781" s="1"/>
  <c r="P771"/>
  <c r="P772" s="1"/>
  <c r="I771"/>
  <c r="I772" s="1"/>
  <c r="X377" i="3"/>
  <c r="AN373"/>
  <c r="AN213"/>
  <c r="V217"/>
  <c r="AK275"/>
  <c r="AI275"/>
  <c r="S251"/>
  <c r="AN204"/>
  <c r="X208"/>
  <c r="N17" i="5"/>
  <c r="Y523" i="3"/>
  <c r="N17" i="8" s="1"/>
  <c r="AO519" i="3"/>
  <c r="N17" i="9" s="1"/>
  <c r="R414" i="3"/>
  <c r="AJ425"/>
  <c r="AQ424"/>
  <c r="AH425"/>
  <c r="AD432"/>
  <c r="AH223"/>
  <c r="AQ222"/>
  <c r="P195"/>
  <c r="AI132"/>
  <c r="S133"/>
  <c r="AK132"/>
  <c r="AR132"/>
  <c r="L18" i="5"/>
  <c r="Y417" i="3"/>
  <c r="L18" i="8" s="1"/>
  <c r="AO413" i="3"/>
  <c r="L18" i="9" s="1"/>
  <c r="W417" i="3"/>
  <c r="L18" i="7" s="1"/>
  <c r="Y302" i="3"/>
  <c r="J12" i="8" s="1"/>
  <c r="J12" i="5"/>
  <c r="V274" i="3"/>
  <c r="AN270"/>
  <c r="X465"/>
  <c r="V465"/>
  <c r="I721" i="1"/>
  <c r="I722" s="1"/>
  <c r="I442"/>
  <c r="N42" i="8"/>
  <c r="F657" i="2"/>
  <c r="J44" i="9"/>
  <c r="I444" i="2"/>
  <c r="H722"/>
  <c r="H445"/>
  <c r="J693"/>
  <c r="F696"/>
  <c r="F43" i="7"/>
  <c r="G153" i="2"/>
  <c r="K721" i="1"/>
  <c r="K722" s="1"/>
  <c r="K442"/>
  <c r="G42" i="8"/>
  <c r="F218" i="2"/>
  <c r="J41" i="7"/>
  <c r="E704" i="2"/>
  <c r="E435"/>
  <c r="G43" i="8"/>
  <c r="G218" i="2"/>
  <c r="E721" i="1"/>
  <c r="E722" s="1"/>
  <c r="E442"/>
  <c r="L42" i="7"/>
  <c r="F544" i="2"/>
  <c r="J41" i="8"/>
  <c r="E713" i="2"/>
  <c r="E440"/>
  <c r="I41" i="9"/>
  <c r="E330" i="2"/>
  <c r="N703" i="1"/>
  <c r="N704" s="1"/>
  <c r="N434"/>
  <c r="K43" i="8"/>
  <c r="G495" i="2"/>
  <c r="M41" i="9"/>
  <c r="E608" i="2"/>
  <c r="J43" i="8"/>
  <c r="G713" i="2"/>
  <c r="G440"/>
  <c r="I43" i="9"/>
  <c r="G330" i="2"/>
  <c r="E762" i="1"/>
  <c r="E763" s="1"/>
  <c r="E370"/>
  <c r="E371" s="1"/>
  <c r="E101"/>
  <c r="G771"/>
  <c r="G772" s="1"/>
  <c r="G379"/>
  <c r="G380" s="1"/>
  <c r="G105"/>
  <c r="X537" i="3"/>
  <c r="O22" i="7"/>
  <c r="P22" s="1"/>
  <c r="O11" i="8"/>
  <c r="P11" s="1"/>
  <c r="AN89" i="3"/>
  <c r="O14" i="8"/>
  <c r="P14" s="1"/>
  <c r="J361" i="2"/>
  <c r="J344"/>
  <c r="O703" i="1"/>
  <c r="O704" s="1"/>
  <c r="M379"/>
  <c r="M380" s="1"/>
  <c r="F771"/>
  <c r="F772" s="1"/>
  <c r="O388"/>
  <c r="O389" s="1"/>
  <c r="P780"/>
  <c r="P781" s="1"/>
  <c r="I379"/>
  <c r="I380" s="1"/>
  <c r="AR386" i="3"/>
  <c r="AK385"/>
  <c r="S363"/>
  <c r="AK396"/>
  <c r="S367"/>
  <c r="X152"/>
  <c r="AN148"/>
  <c r="V102"/>
  <c r="X102"/>
  <c r="AN98"/>
  <c r="AO416"/>
  <c r="L21" i="9" s="1"/>
  <c r="L21" i="4"/>
  <c r="W420" i="3"/>
  <c r="L21" i="7" s="1"/>
  <c r="AJ162" i="3"/>
  <c r="R138"/>
  <c r="AR96"/>
  <c r="AI96"/>
  <c r="AN470"/>
  <c r="X474"/>
  <c r="Q468"/>
  <c r="AI479"/>
  <c r="AC486"/>
  <c r="AR479"/>
  <c r="AR338"/>
  <c r="AI338"/>
  <c r="Q310"/>
  <c r="AI316"/>
  <c r="AC324"/>
  <c r="Q305"/>
  <c r="AR316"/>
  <c r="E41" i="8"/>
  <c r="E772" i="2"/>
  <c r="E381"/>
  <c r="E104"/>
  <c r="P74" i="3"/>
  <c r="AH73"/>
  <c r="AQ73"/>
  <c r="N41" i="9"/>
  <c r="E662" i="2"/>
  <c r="G41" i="7"/>
  <c r="E213" i="2"/>
  <c r="E43" i="7"/>
  <c r="G763" i="2"/>
  <c r="G99"/>
  <c r="G372"/>
  <c r="AK56" i="3"/>
  <c r="S25"/>
  <c r="M44" i="9"/>
  <c r="I607" i="2"/>
  <c r="H608"/>
  <c r="F42" i="8"/>
  <c r="F158" i="2"/>
  <c r="AH15" i="3"/>
  <c r="AQ15"/>
  <c r="P16"/>
  <c r="I41" i="7"/>
  <c r="E320" i="2"/>
  <c r="G41" i="9"/>
  <c r="E223" i="2"/>
  <c r="K44" i="7"/>
  <c r="H490" i="2"/>
  <c r="I489"/>
  <c r="G42" i="9"/>
  <c r="F223" i="2"/>
  <c r="M721" i="1"/>
  <c r="M722" s="1"/>
  <c r="M442"/>
  <c r="H15" i="5"/>
  <c r="Y192" i="3"/>
  <c r="H15" i="8" s="1"/>
  <c r="L41"/>
  <c r="E549" i="2"/>
  <c r="H44" i="7"/>
  <c r="H266" i="2"/>
  <c r="I265"/>
  <c r="F44" i="9"/>
  <c r="H163" i="2"/>
  <c r="I162"/>
  <c r="F438" i="1"/>
  <c r="F712"/>
  <c r="F713" s="1"/>
  <c r="L12" i="5"/>
  <c r="Y411" i="3"/>
  <c r="L12" i="8" s="1"/>
  <c r="V197" i="3"/>
  <c r="AN193"/>
  <c r="L44" i="7"/>
  <c r="I543" i="2"/>
  <c r="H544"/>
  <c r="J42" i="9"/>
  <c r="F722" i="2"/>
  <c r="F445"/>
  <c r="AN306" i="3"/>
  <c r="V310"/>
  <c r="L370" i="1"/>
  <c r="L371" s="1"/>
  <c r="L762"/>
  <c r="L763" s="1"/>
  <c r="L101"/>
  <c r="M762"/>
  <c r="M763" s="1"/>
  <c r="M370"/>
  <c r="M371" s="1"/>
  <c r="M101"/>
  <c r="F762"/>
  <c r="F763" s="1"/>
  <c r="F370"/>
  <c r="F371" s="1"/>
  <c r="F101"/>
  <c r="O771"/>
  <c r="O772" s="1"/>
  <c r="O379"/>
  <c r="O380" s="1"/>
  <c r="O105"/>
  <c r="H762"/>
  <c r="H763" s="1"/>
  <c r="H370"/>
  <c r="H371" s="1"/>
  <c r="H101"/>
  <c r="O22" i="9"/>
  <c r="P22" s="1"/>
  <c r="AH439" i="3"/>
  <c r="O24" i="9"/>
  <c r="P24" s="1"/>
  <c r="AJ464" i="3"/>
  <c r="O19" i="5"/>
  <c r="P19" s="1"/>
  <c r="F713" i="2"/>
  <c r="J674"/>
  <c r="J687"/>
  <c r="J362"/>
  <c r="J346"/>
  <c r="J694"/>
  <c r="J352"/>
  <c r="J742"/>
  <c r="E780" i="1"/>
  <c r="E781" s="1"/>
  <c r="F379"/>
  <c r="F380" s="1"/>
  <c r="H780"/>
  <c r="H781" s="1"/>
  <c r="P388"/>
  <c r="P389" s="1"/>
  <c r="R468" i="3"/>
  <c r="X468" s="1"/>
  <c r="AD486"/>
  <c r="AJ486" s="1"/>
  <c r="AJ479"/>
  <c r="AD540"/>
  <c r="AJ540" s="1"/>
  <c r="AJ532"/>
  <c r="R521"/>
  <c r="X521" s="1"/>
  <c r="L16" i="4"/>
  <c r="AO411" i="3"/>
  <c r="L16" i="9" s="1"/>
  <c r="W415" i="3"/>
  <c r="L16" i="7" s="1"/>
  <c r="I21" i="4"/>
  <c r="AO251" i="3"/>
  <c r="I21" i="9" s="1"/>
  <c r="W255" i="3"/>
  <c r="I21" i="7" s="1"/>
  <c r="E40" i="5"/>
  <c r="W44" i="3"/>
  <c r="E40" i="7" s="1"/>
  <c r="Y44" i="3"/>
  <c r="E40" i="8" s="1"/>
  <c r="AK323" i="3"/>
  <c r="S306"/>
  <c r="L17" i="5"/>
  <c r="Y416" i="3"/>
  <c r="L17" i="8" s="1"/>
  <c r="AR371" i="3"/>
  <c r="AI371"/>
  <c r="Q361"/>
  <c r="S414"/>
  <c r="AE432"/>
  <c r="AK425"/>
  <c r="AJ301"/>
  <c r="AQ301"/>
  <c r="R302"/>
  <c r="V192"/>
  <c r="AN188"/>
  <c r="F40" i="5"/>
  <c r="Y102" i="3"/>
  <c r="F40" i="8" s="1"/>
  <c r="AO98" i="3"/>
  <c r="F40" i="9" s="1"/>
  <c r="O40" s="1"/>
  <c r="P40" s="1"/>
  <c r="R470" i="3"/>
  <c r="AJ492"/>
  <c r="AH492"/>
  <c r="R306"/>
  <c r="AJ323"/>
  <c r="AQ323"/>
  <c r="J40" i="5"/>
  <c r="Y330" i="3"/>
  <c r="J40" i="8" s="1"/>
  <c r="AE268" i="3"/>
  <c r="AK268" s="1"/>
  <c r="S249"/>
  <c r="AK260"/>
  <c r="AC155"/>
  <c r="AR147"/>
  <c r="AI147"/>
  <c r="Q136"/>
  <c r="AK496"/>
  <c r="S471"/>
  <c r="AI496"/>
  <c r="E42" i="8"/>
  <c r="F772" i="2"/>
  <c r="F381"/>
  <c r="F104"/>
  <c r="J734"/>
  <c r="F737"/>
  <c r="F41" i="9"/>
  <c r="E163" i="2"/>
  <c r="F44" i="7"/>
  <c r="H153" i="2"/>
  <c r="I152"/>
  <c r="E17" i="6"/>
  <c r="O17" s="1"/>
  <c r="P17" s="1"/>
  <c r="AO21" i="3"/>
  <c r="E17" i="9" s="1"/>
  <c r="Y21" i="3"/>
  <c r="E17" i="8" s="1"/>
  <c r="K41"/>
  <c r="E495" i="2"/>
  <c r="H43" i="7"/>
  <c r="G266" i="2"/>
  <c r="F44" i="8"/>
  <c r="H158" i="2"/>
  <c r="I157"/>
  <c r="H43" i="8"/>
  <c r="G271" i="2"/>
  <c r="N438" i="1"/>
  <c r="N712"/>
  <c r="N713" s="1"/>
  <c r="N41" i="7"/>
  <c r="E652" i="2"/>
  <c r="L43" i="8"/>
  <c r="G549" i="2"/>
  <c r="H703" i="1"/>
  <c r="H704" s="1"/>
  <c r="H434"/>
  <c r="V77" i="3"/>
  <c r="X77"/>
  <c r="AJ30"/>
  <c r="R19"/>
  <c r="AD38"/>
  <c r="AH30"/>
  <c r="AQ30"/>
  <c r="L388" i="1"/>
  <c r="L389" s="1"/>
  <c r="L780"/>
  <c r="L781" s="1"/>
  <c r="L109"/>
  <c r="E44" i="8"/>
  <c r="H381" i="2"/>
  <c r="H104"/>
  <c r="H772"/>
  <c r="I103"/>
  <c r="N762" i="1"/>
  <c r="N763" s="1"/>
  <c r="N370"/>
  <c r="N371" s="1"/>
  <c r="N101"/>
  <c r="P762"/>
  <c r="P763" s="1"/>
  <c r="P370"/>
  <c r="P371" s="1"/>
  <c r="P101"/>
  <c r="J762"/>
  <c r="J763" s="1"/>
  <c r="J370"/>
  <c r="J371" s="1"/>
  <c r="J101"/>
  <c r="AK547" i="3"/>
  <c r="V419"/>
  <c r="AQ162"/>
  <c r="O38" i="9"/>
  <c r="P38" s="1"/>
  <c r="AQ464" i="3"/>
  <c r="O19" i="7"/>
  <c r="P19" s="1"/>
  <c r="AN261" i="3"/>
  <c r="AR323"/>
  <c r="O9" i="8"/>
  <c r="P9" s="1"/>
  <c r="AJ45" i="3"/>
  <c r="AQ260"/>
  <c r="J685" i="2"/>
  <c r="AN21" i="3"/>
  <c r="L712" i="1"/>
  <c r="L713" s="1"/>
  <c r="J696" i="2"/>
  <c r="K762" i="1"/>
  <c r="K763" s="1"/>
  <c r="E388"/>
  <c r="E389" s="1"/>
  <c r="F780"/>
  <c r="F781" s="1"/>
  <c r="H388"/>
  <c r="H389" s="1"/>
  <c r="J780"/>
  <c r="J781" s="1"/>
  <c r="W518" i="3"/>
  <c r="N12" i="7" s="1"/>
  <c r="N12" i="4"/>
  <c r="AO514" i="3"/>
  <c r="N12" i="9" s="1"/>
  <c r="AE540" i="3"/>
  <c r="AK540" s="1"/>
  <c r="AK532"/>
  <c r="S521"/>
  <c r="AR379"/>
  <c r="AI378"/>
  <c r="Q249"/>
  <c r="AR260"/>
  <c r="AI260"/>
  <c r="AC268"/>
  <c r="P194"/>
  <c r="AH219"/>
  <c r="AQ218"/>
  <c r="K16" i="5"/>
  <c r="Y362" i="3"/>
  <c r="K16" i="8" s="1"/>
  <c r="J18" i="6"/>
  <c r="O18" s="1"/>
  <c r="P18" s="1"/>
  <c r="Y308" i="3"/>
  <c r="J18" i="8" s="1"/>
  <c r="AO304" i="3"/>
  <c r="J18" i="9" s="1"/>
  <c r="J44" i="8"/>
  <c r="I439" i="2"/>
  <c r="H713"/>
  <c r="H440"/>
  <c r="M44" i="8"/>
  <c r="I602" i="2"/>
  <c r="H603"/>
  <c r="K41" i="7"/>
  <c r="E490" i="2"/>
  <c r="E41" i="9"/>
  <c r="E781" i="2"/>
  <c r="E390"/>
  <c r="E109"/>
  <c r="J743"/>
  <c r="F746"/>
  <c r="N44" i="7"/>
  <c r="I651" i="2"/>
  <c r="H652"/>
  <c r="G42" i="7"/>
  <c r="F213" i="2"/>
  <c r="E44" i="7"/>
  <c r="H372" i="2"/>
  <c r="I98"/>
  <c r="H763"/>
  <c r="H99"/>
  <c r="K43" i="7"/>
  <c r="G490" i="2"/>
  <c r="F43" i="8"/>
  <c r="G158" i="2"/>
  <c r="L703" i="1"/>
  <c r="L704" s="1"/>
  <c r="L434"/>
  <c r="L41" i="7"/>
  <c r="E544" i="2"/>
  <c r="H42" i="8"/>
  <c r="F271" i="2"/>
  <c r="F43" i="9"/>
  <c r="G163" i="2"/>
  <c r="K42" i="8"/>
  <c r="F495" i="2"/>
  <c r="H42" i="9"/>
  <c r="F276" i="2"/>
  <c r="F721" i="1"/>
  <c r="F722" s="1"/>
  <c r="F442"/>
  <c r="G438"/>
  <c r="G712"/>
  <c r="G713" s="1"/>
  <c r="L42" i="9"/>
  <c r="F554" i="2"/>
  <c r="H44" i="9"/>
  <c r="I275" i="2"/>
  <c r="H276"/>
  <c r="E41" i="7"/>
  <c r="E763" i="2"/>
  <c r="E99"/>
  <c r="E372"/>
  <c r="P703" i="1"/>
  <c r="P704" s="1"/>
  <c r="P434"/>
  <c r="M780"/>
  <c r="M781" s="1"/>
  <c r="M388"/>
  <c r="M389" s="1"/>
  <c r="M109"/>
  <c r="I780"/>
  <c r="I781" s="1"/>
  <c r="I388"/>
  <c r="I389" s="1"/>
  <c r="I109"/>
  <c r="O24" i="8"/>
  <c r="P24" s="1"/>
  <c r="AN415" i="3"/>
  <c r="AR275"/>
  <c r="O19" i="9"/>
  <c r="P19" s="1"/>
  <c r="W197" i="3"/>
  <c r="H20" i="7" s="1"/>
  <c r="G704" i="2"/>
  <c r="O9" i="9"/>
  <c r="P9" s="1"/>
  <c r="AI56" i="3"/>
  <c r="AH260"/>
  <c r="AJ96"/>
  <c r="K712" i="1"/>
  <c r="K713" s="1"/>
  <c r="J735" i="2"/>
  <c r="J353"/>
  <c r="K370" i="1"/>
  <c r="K371" s="1"/>
  <c r="N771"/>
  <c r="N772" s="1"/>
  <c r="F388"/>
  <c r="F389" s="1"/>
  <c r="H379"/>
  <c r="H380" s="1"/>
  <c r="J388"/>
  <c r="J389" s="1"/>
  <c r="AK479" i="3"/>
  <c r="S468"/>
  <c r="S358"/>
  <c r="AK356"/>
  <c r="AR356"/>
  <c r="AI356"/>
  <c r="H40" i="4"/>
  <c r="W217" i="3"/>
  <c r="H40" i="7" s="1"/>
  <c r="AO213" i="3"/>
  <c r="H40" i="9" s="1"/>
  <c r="AN489" i="3"/>
  <c r="X493"/>
  <c r="S305"/>
  <c r="AK316"/>
  <c r="AE324"/>
  <c r="AK324" s="1"/>
  <c r="K18" i="5"/>
  <c r="Y364" i="3"/>
  <c r="K18" i="8" s="1"/>
  <c r="AK30" i="3"/>
  <c r="AR30"/>
  <c r="S19"/>
  <c r="AE38"/>
  <c r="AK38" s="1"/>
  <c r="R417"/>
  <c r="X417" s="1"/>
  <c r="AJ443"/>
  <c r="AR539"/>
  <c r="V386"/>
  <c r="X386"/>
  <c r="L44" i="8"/>
  <c r="I548" i="2"/>
  <c r="H549"/>
  <c r="F15" i="5"/>
  <c r="Y77" i="3"/>
  <c r="F15" i="8" s="1"/>
  <c r="W77" i="3"/>
  <c r="F15" i="7" s="1"/>
  <c r="M43" i="9"/>
  <c r="G608" i="2"/>
  <c r="I18" i="4"/>
  <c r="O18" s="1"/>
  <c r="P18" s="1"/>
  <c r="AO248" i="3"/>
  <c r="I18" i="9" s="1"/>
  <c r="W252" i="3"/>
  <c r="I18" i="7" s="1"/>
  <c r="F12" i="4"/>
  <c r="AO70" i="3"/>
  <c r="F12" i="9" s="1"/>
  <c r="W74" i="3"/>
  <c r="F12" i="7" s="1"/>
  <c r="J752" i="2"/>
  <c r="F755"/>
  <c r="N43" i="8"/>
  <c r="G657" i="2"/>
  <c r="G41" i="8"/>
  <c r="E218" i="2"/>
  <c r="E43" i="8"/>
  <c r="G772" i="2"/>
  <c r="G381"/>
  <c r="G104"/>
  <c r="H42" i="7"/>
  <c r="F266" i="2"/>
  <c r="F42" i="9"/>
  <c r="F163" i="2"/>
  <c r="L721" i="1"/>
  <c r="L722" s="1"/>
  <c r="L442"/>
  <c r="H41" i="9"/>
  <c r="E276" i="2"/>
  <c r="E703" i="1"/>
  <c r="E704" s="1"/>
  <c r="E434"/>
  <c r="E12" i="4"/>
  <c r="AO16" i="3"/>
  <c r="E12" i="9" s="1"/>
  <c r="W16" i="3"/>
  <c r="E12" i="7" s="1"/>
  <c r="M41"/>
  <c r="E598" i="2"/>
  <c r="K41" i="9"/>
  <c r="E500" i="2"/>
  <c r="G44" i="8"/>
  <c r="H218" i="2"/>
  <c r="I217"/>
  <c r="N721" i="1"/>
  <c r="N722" s="1"/>
  <c r="N442"/>
  <c r="O438"/>
  <c r="O712"/>
  <c r="O713" s="1"/>
  <c r="G15" i="5"/>
  <c r="Y136" i="3"/>
  <c r="G15" i="8" s="1"/>
  <c r="K44"/>
  <c r="I494" i="2"/>
  <c r="H495"/>
  <c r="H438" i="1"/>
  <c r="H712"/>
  <c r="H713" s="1"/>
  <c r="AQ268" i="3"/>
  <c r="AH268"/>
  <c r="AN185"/>
  <c r="V189"/>
  <c r="O38" i="7"/>
  <c r="P38" s="1"/>
  <c r="AN317" i="3"/>
  <c r="O28" i="7"/>
  <c r="P28" s="1"/>
  <c r="X484" i="3"/>
  <c r="O10" i="9"/>
  <c r="P10" s="1"/>
  <c r="AO193" i="3"/>
  <c r="H20" i="9" s="1"/>
  <c r="AD324" i="3"/>
  <c r="AJ324" s="1"/>
  <c r="G722" i="2"/>
  <c r="AJ155" i="3"/>
  <c r="W416"/>
  <c r="L17" i="7" s="1"/>
  <c r="J746" i="2"/>
  <c r="J692"/>
  <c r="I762" i="1"/>
  <c r="I763" s="1"/>
  <c r="J753" i="2"/>
  <c r="J737"/>
  <c r="E771" i="1"/>
  <c r="E772" s="1"/>
  <c r="N379"/>
  <c r="N380" s="1"/>
  <c r="G780"/>
  <c r="G781" s="1"/>
  <c r="H771"/>
  <c r="H772" s="1"/>
  <c r="AK499" i="3"/>
  <c r="AI499"/>
  <c r="S473"/>
  <c r="V415"/>
  <c r="AN411"/>
  <c r="AH558"/>
  <c r="AQ557"/>
  <c r="P527"/>
  <c r="N40" i="5"/>
  <c r="AO542" i="3"/>
  <c r="N40" i="9" s="1"/>
  <c r="Y546" i="3"/>
  <c r="N40" i="8" s="1"/>
  <c r="AQ371" i="3"/>
  <c r="P361"/>
  <c r="AH371"/>
  <c r="AB378"/>
  <c r="U465"/>
  <c r="AR464"/>
  <c r="V468"/>
  <c r="AN464"/>
  <c r="J20" i="5"/>
  <c r="Y310" i="3"/>
  <c r="J20" i="8" s="1"/>
  <c r="X198" i="3"/>
  <c r="AN194"/>
  <c r="R133"/>
  <c r="AJ132"/>
  <c r="AQ132"/>
  <c r="AH132"/>
  <c r="AN360"/>
  <c r="V364"/>
  <c r="R194"/>
  <c r="X194" s="1"/>
  <c r="AJ219"/>
  <c r="L15" i="4"/>
  <c r="W414" i="3"/>
  <c r="L15" i="7" s="1"/>
  <c r="AO410" i="3"/>
  <c r="L15" i="9" s="1"/>
  <c r="M43" i="8"/>
  <c r="G603" i="2"/>
  <c r="AN248" i="3"/>
  <c r="V252"/>
  <c r="J703" i="1"/>
  <c r="J704" s="1"/>
  <c r="J434"/>
  <c r="I12" i="5"/>
  <c r="W246" i="3"/>
  <c r="I12" i="7" s="1"/>
  <c r="Y246" i="3"/>
  <c r="I12" i="8" s="1"/>
  <c r="X141" i="3"/>
  <c r="V141"/>
  <c r="AN137"/>
  <c r="N42" i="9"/>
  <c r="F662" i="2"/>
  <c r="H41" i="7"/>
  <c r="E266" i="2"/>
  <c r="E42" i="9"/>
  <c r="F781" i="2"/>
  <c r="F390"/>
  <c r="F109"/>
  <c r="K703" i="1"/>
  <c r="K704" s="1"/>
  <c r="K434"/>
  <c r="G20" i="5"/>
  <c r="Y141" i="3"/>
  <c r="G20" i="8" s="1"/>
  <c r="W141" i="3"/>
  <c r="G20" i="7" s="1"/>
  <c r="AO137" i="3"/>
  <c r="G20" i="9" s="1"/>
  <c r="H41" i="8"/>
  <c r="E271" i="2"/>
  <c r="N44" i="9"/>
  <c r="H662" i="2"/>
  <c r="I661"/>
  <c r="M703" i="1"/>
  <c r="M704" s="1"/>
  <c r="M434"/>
  <c r="G43" i="9"/>
  <c r="G223" i="2"/>
  <c r="G721" i="1"/>
  <c r="G722" s="1"/>
  <c r="G442"/>
  <c r="K43" i="9"/>
  <c r="G500" i="2"/>
  <c r="P438" i="1"/>
  <c r="P712"/>
  <c r="P713" s="1"/>
  <c r="AN245" i="3"/>
  <c r="V249"/>
  <c r="K780" i="1"/>
  <c r="K781" s="1"/>
  <c r="K388"/>
  <c r="K389" s="1"/>
  <c r="K109"/>
  <c r="G762"/>
  <c r="G763" s="1"/>
  <c r="G370"/>
  <c r="G371" s="1"/>
  <c r="G101"/>
  <c r="O27" i="8"/>
  <c r="P27" s="1"/>
  <c r="AR500" i="3"/>
  <c r="AI385"/>
  <c r="V439"/>
  <c r="AI532"/>
  <c r="O10" i="7"/>
  <c r="P10" s="1"/>
  <c r="E722" i="2"/>
  <c r="AR55" i="3"/>
  <c r="AO360"/>
  <c r="K18" i="9" s="1"/>
  <c r="AQ44" i="3"/>
  <c r="AO412"/>
  <c r="L17" i="9" s="1"/>
  <c r="J744" i="2"/>
  <c r="J342"/>
  <c r="J712" i="1"/>
  <c r="J713" s="1"/>
  <c r="I370"/>
  <c r="I371" s="1"/>
  <c r="J755" i="2"/>
  <c r="E379" i="1"/>
  <c r="E380" s="1"/>
  <c r="N780"/>
  <c r="N781" s="1"/>
  <c r="G388"/>
  <c r="G389" s="1"/>
  <c r="L771"/>
  <c r="L772" s="1"/>
  <c r="M16" i="6"/>
  <c r="O16" s="1"/>
  <c r="P16" s="1"/>
  <c r="AO465" i="3"/>
  <c r="M16" i="9" s="1"/>
  <c r="M40" i="4"/>
  <c r="AO489" i="3"/>
  <c r="M40" i="9" s="1"/>
  <c r="W493" i="3"/>
  <c r="M40" i="7" s="1"/>
  <c r="R518" i="3"/>
  <c r="X518" s="1"/>
  <c r="AJ517"/>
  <c r="AQ487"/>
  <c r="AH486"/>
  <c r="AH331"/>
  <c r="AQ331"/>
  <c r="P307"/>
  <c r="F20" i="6"/>
  <c r="O20" s="1"/>
  <c r="P20" s="1"/>
  <c r="Y82" i="3"/>
  <c r="F20" i="8" s="1"/>
  <c r="AK37" i="3"/>
  <c r="S20"/>
  <c r="W20" s="1"/>
  <c r="E16" i="7" s="1"/>
  <c r="AI37" i="3"/>
  <c r="AO363"/>
  <c r="K21" i="9" s="1"/>
  <c r="K21" i="4"/>
  <c r="W367" i="3"/>
  <c r="K21" i="7" s="1"/>
  <c r="H40" i="5"/>
  <c r="Y217" i="3"/>
  <c r="H40" i="8" s="1"/>
  <c r="N12" i="5"/>
  <c r="Y518" i="3"/>
  <c r="N12" i="8" s="1"/>
  <c r="AK282" i="3"/>
  <c r="S254"/>
  <c r="V136"/>
  <c r="AN132"/>
  <c r="AQ539"/>
  <c r="AH540"/>
  <c r="AC211"/>
  <c r="AR203"/>
  <c r="AI203"/>
  <c r="Q192"/>
  <c r="L20" i="4"/>
  <c r="W419" i="3"/>
  <c r="L20" i="7" s="1"/>
  <c r="AO415" i="3"/>
  <c r="L20" i="9" s="1"/>
  <c r="N41" i="8"/>
  <c r="E657" i="2"/>
  <c r="I703" i="1"/>
  <c r="I704" s="1"/>
  <c r="I434"/>
  <c r="F42" i="7"/>
  <c r="F153" i="2"/>
  <c r="J721" i="1"/>
  <c r="J722" s="1"/>
  <c r="J442"/>
  <c r="E43" i="9"/>
  <c r="O43" s="1"/>
  <c r="P43" s="1"/>
  <c r="G109" i="2"/>
  <c r="G781"/>
  <c r="G390"/>
  <c r="I42" i="7"/>
  <c r="F320" i="2"/>
  <c r="E438" i="1"/>
  <c r="E712"/>
  <c r="E713" s="1"/>
  <c r="E16" i="4"/>
  <c r="O16" s="1"/>
  <c r="P16" s="1"/>
  <c r="AO20" i="3"/>
  <c r="E16" i="9" s="1"/>
  <c r="I43" i="7"/>
  <c r="G320" i="2"/>
  <c r="O721" i="1"/>
  <c r="O722" s="1"/>
  <c r="O442"/>
  <c r="M43" i="7"/>
  <c r="G598" i="2"/>
  <c r="H721" i="1"/>
  <c r="H722" s="1"/>
  <c r="H442"/>
  <c r="F18" i="5"/>
  <c r="Y80" i="3"/>
  <c r="F18" i="8" s="1"/>
  <c r="W80" i="3"/>
  <c r="F18" i="7" s="1"/>
  <c r="O762" i="1"/>
  <c r="O763" s="1"/>
  <c r="O370"/>
  <c r="O371" s="1"/>
  <c r="O101"/>
  <c r="K771"/>
  <c r="K772" s="1"/>
  <c r="K379"/>
  <c r="K380" s="1"/>
  <c r="K105"/>
  <c r="O28" i="8"/>
  <c r="P28" s="1"/>
  <c r="O22"/>
  <c r="P22" s="1"/>
  <c r="AQ439" i="3"/>
  <c r="AN435"/>
  <c r="O29" i="7"/>
  <c r="P29" s="1"/>
  <c r="AR531" i="3"/>
  <c r="AI425"/>
  <c r="W364"/>
  <c r="K18" i="7" s="1"/>
  <c r="V161" i="3"/>
  <c r="O14" i="9"/>
  <c r="P14" s="1"/>
  <c r="J355" i="2"/>
  <c r="J360"/>
  <c r="J733"/>
  <c r="J683"/>
  <c r="J771" i="1"/>
  <c r="J772" s="1"/>
  <c r="N388"/>
  <c r="N389" s="1"/>
  <c r="P379"/>
  <c r="P380" s="1"/>
  <c r="AI211" i="3" l="1"/>
  <c r="AR211"/>
  <c r="J15" i="5"/>
  <c r="Y305" i="3"/>
  <c r="J15" i="8" s="1"/>
  <c r="AN190" i="3"/>
  <c r="V194"/>
  <c r="X302"/>
  <c r="AN298"/>
  <c r="V302"/>
  <c r="J711" i="2"/>
  <c r="F714"/>
  <c r="J720"/>
  <c r="F723"/>
  <c r="AN16" i="3"/>
  <c r="V16"/>
  <c r="E21" i="5"/>
  <c r="Y25" i="3"/>
  <c r="E21" i="8" s="1"/>
  <c r="AO25" i="3"/>
  <c r="E21" i="9" s="1"/>
  <c r="W25" i="3"/>
  <c r="E21" i="7" s="1"/>
  <c r="I17" i="5"/>
  <c r="Y251" i="3"/>
  <c r="I17" i="8" s="1"/>
  <c r="F373" i="2"/>
  <c r="J370"/>
  <c r="H782"/>
  <c r="J782"/>
  <c r="V305" i="3"/>
  <c r="AN301"/>
  <c r="O42" i="8"/>
  <c r="P42" s="1"/>
  <c r="O41"/>
  <c r="P41" s="1"/>
  <c r="G782" i="2"/>
  <c r="J780"/>
  <c r="E16" i="5"/>
  <c r="Y20" i="3"/>
  <c r="E16" i="8" s="1"/>
  <c r="AQ379" i="3"/>
  <c r="AH378"/>
  <c r="E15" i="5"/>
  <c r="Y19" i="3"/>
  <c r="E15" i="8" s="1"/>
  <c r="AO19" i="3"/>
  <c r="E15" i="9" s="1"/>
  <c r="W19" i="3"/>
  <c r="E15" i="7" s="1"/>
  <c r="N15" i="5"/>
  <c r="Y521" i="3"/>
  <c r="N15" i="8" s="1"/>
  <c r="J770" i="2"/>
  <c r="F773"/>
  <c r="AI155" i="3"/>
  <c r="AR155"/>
  <c r="AN302"/>
  <c r="X306"/>
  <c r="V306"/>
  <c r="E773" i="2"/>
  <c r="J769"/>
  <c r="J20" i="4"/>
  <c r="O20" s="1"/>
  <c r="P20" s="1"/>
  <c r="W310" i="3"/>
  <c r="J20" i="7" s="1"/>
  <c r="AO306" i="3"/>
  <c r="J20" i="9" s="1"/>
  <c r="G714" i="2"/>
  <c r="J712"/>
  <c r="V518" i="3"/>
  <c r="O41" i="9"/>
  <c r="P41" s="1"/>
  <c r="O44" i="8"/>
  <c r="P44" s="1"/>
  <c r="O40" i="5"/>
  <c r="P40" s="1"/>
  <c r="AO517" i="3"/>
  <c r="N15" i="9" s="1"/>
  <c r="G391" i="2"/>
  <c r="J389"/>
  <c r="X133" i="3"/>
  <c r="AN129"/>
  <c r="V133"/>
  <c r="M12" i="6"/>
  <c r="O12" s="1"/>
  <c r="P12" s="1"/>
  <c r="AO461" i="3"/>
  <c r="M12" i="9" s="1"/>
  <c r="Y465" i="3"/>
  <c r="M12" i="8" s="1"/>
  <c r="AN523" i="3"/>
  <c r="V527"/>
  <c r="E782" i="2"/>
  <c r="J778"/>
  <c r="H714"/>
  <c r="J714"/>
  <c r="H382"/>
  <c r="J382"/>
  <c r="X19" i="3"/>
  <c r="V19"/>
  <c r="AN19"/>
  <c r="F382" i="2"/>
  <c r="J379"/>
  <c r="K15" i="4"/>
  <c r="W361" i="3"/>
  <c r="K15" i="7" s="1"/>
  <c r="AO357" i="3"/>
  <c r="K15" i="9" s="1"/>
  <c r="E382" i="2"/>
  <c r="J378"/>
  <c r="K17" i="5"/>
  <c r="Y363" i="3"/>
  <c r="K17" i="8" s="1"/>
  <c r="AO359" i="3"/>
  <c r="K17" i="9" s="1"/>
  <c r="W363" i="3"/>
  <c r="K17" i="7" s="1"/>
  <c r="H723" i="2"/>
  <c r="J723"/>
  <c r="AJ432" i="3"/>
  <c r="AQ432"/>
  <c r="AH432"/>
  <c r="H17" i="5"/>
  <c r="Y194" i="3"/>
  <c r="H17" i="8" s="1"/>
  <c r="W194" i="3"/>
  <c r="H17" i="7" s="1"/>
  <c r="AO190" i="3"/>
  <c r="H17" i="9" s="1"/>
  <c r="O17" s="1"/>
  <c r="P17" s="1"/>
  <c r="AH324" i="3"/>
  <c r="AQ324"/>
  <c r="AN514"/>
  <c r="O41" i="7"/>
  <c r="P41" s="1"/>
  <c r="O40"/>
  <c r="P40" s="1"/>
  <c r="W521" i="3"/>
  <c r="N15" i="7" s="1"/>
  <c r="H15" i="4"/>
  <c r="W192" i="3"/>
  <c r="H15" i="7" s="1"/>
  <c r="AO188" i="3"/>
  <c r="H15" i="9" s="1"/>
  <c r="I20" i="5"/>
  <c r="Y254" i="3"/>
  <c r="I20" i="8" s="1"/>
  <c r="AO250" i="3"/>
  <c r="I20" i="9" s="1"/>
  <c r="W254" i="3"/>
  <c r="I20" i="7" s="1"/>
  <c r="O20" s="1"/>
  <c r="P20" s="1"/>
  <c r="G705" i="2"/>
  <c r="J703"/>
  <c r="E764"/>
  <c r="J760"/>
  <c r="E391"/>
  <c r="J387"/>
  <c r="AJ38" i="3"/>
  <c r="AQ38"/>
  <c r="AH38"/>
  <c r="L15" i="5"/>
  <c r="Y414" i="3"/>
  <c r="L15" i="8" s="1"/>
  <c r="AR324" i="3"/>
  <c r="AI324"/>
  <c r="M15" i="4"/>
  <c r="AO464" i="3"/>
  <c r="M15" i="9" s="1"/>
  <c r="W468" i="3"/>
  <c r="M15" i="7" s="1"/>
  <c r="H705" i="2"/>
  <c r="J705"/>
  <c r="W411" i="3"/>
  <c r="L12" i="7" s="1"/>
  <c r="L12" i="4"/>
  <c r="AO407" i="3"/>
  <c r="L12" i="9" s="1"/>
  <c r="X363" i="3"/>
  <c r="V363"/>
  <c r="AN359"/>
  <c r="O42" i="7"/>
  <c r="P42" s="1"/>
  <c r="O20" i="5"/>
  <c r="P20" s="1"/>
  <c r="O12" i="4"/>
  <c r="P12" s="1"/>
  <c r="O40"/>
  <c r="P40" s="1"/>
  <c r="O40" i="8"/>
  <c r="P40" s="1"/>
  <c r="O43" i="7"/>
  <c r="P43" s="1"/>
  <c r="E723" i="2"/>
  <c r="J719"/>
  <c r="M15" i="5"/>
  <c r="Y468" i="3"/>
  <c r="M15" i="8" s="1"/>
  <c r="I15" i="4"/>
  <c r="AO245" i="3"/>
  <c r="I15" i="9" s="1"/>
  <c r="W249" i="3"/>
  <c r="I15" i="7" s="1"/>
  <c r="H773" i="2"/>
  <c r="J773"/>
  <c r="G15" i="4"/>
  <c r="W136" i="3"/>
  <c r="G15" i="7" s="1"/>
  <c r="AO132" i="3"/>
  <c r="G15" i="9" s="1"/>
  <c r="AK432" i="3"/>
  <c r="AI432"/>
  <c r="AR432"/>
  <c r="G764" i="2"/>
  <c r="J762"/>
  <c r="AN70" i="3"/>
  <c r="V74"/>
  <c r="J15" i="4"/>
  <c r="AO301" i="3"/>
  <c r="J15" i="9" s="1"/>
  <c r="W305" i="3"/>
  <c r="J15" i="7" s="1"/>
  <c r="K21" i="5"/>
  <c r="Y367" i="3"/>
  <c r="K21" i="8" s="1"/>
  <c r="O44" i="7"/>
  <c r="P44" s="1"/>
  <c r="V416" i="3"/>
  <c r="AN303"/>
  <c r="V307"/>
  <c r="M20" i="5"/>
  <c r="W473" i="3"/>
  <c r="M20" i="7" s="1"/>
  <c r="Y473" i="3"/>
  <c r="M20" i="8" s="1"/>
  <c r="AO469" i="3"/>
  <c r="M20" i="9" s="1"/>
  <c r="G723" i="2"/>
  <c r="J721"/>
  <c r="E373"/>
  <c r="J369"/>
  <c r="H373"/>
  <c r="J373"/>
  <c r="J16" i="5"/>
  <c r="Y306" i="3"/>
  <c r="J16" i="8" s="1"/>
  <c r="W306" i="3"/>
  <c r="J16" i="7" s="1"/>
  <c r="O16" s="1"/>
  <c r="P16" s="1"/>
  <c r="AO302" i="3"/>
  <c r="J16" i="9" s="1"/>
  <c r="O16" s="1"/>
  <c r="P16" s="1"/>
  <c r="AR487" i="3"/>
  <c r="AI486"/>
  <c r="E705" i="2"/>
  <c r="J701"/>
  <c r="V195" i="3"/>
  <c r="AN191"/>
  <c r="J702" i="2"/>
  <c r="F705"/>
  <c r="X20" i="3"/>
  <c r="V20"/>
  <c r="AN20"/>
  <c r="O42" i="9"/>
  <c r="P42" s="1"/>
  <c r="O43" i="8"/>
  <c r="P43" s="1"/>
  <c r="AI38" i="3"/>
  <c r="AN413"/>
  <c r="O17" i="8"/>
  <c r="P17" s="1"/>
  <c r="O44" i="9"/>
  <c r="P44" s="1"/>
  <c r="AO247" i="3"/>
  <c r="I17" i="9" s="1"/>
  <c r="J779" i="2"/>
  <c r="F782"/>
  <c r="G773"/>
  <c r="J771"/>
  <c r="M18" i="5"/>
  <c r="O18" s="1"/>
  <c r="P18" s="1"/>
  <c r="W471" i="3"/>
  <c r="M18" i="7" s="1"/>
  <c r="O18" s="1"/>
  <c r="P18" s="1"/>
  <c r="Y471" i="3"/>
  <c r="M18" i="8" s="1"/>
  <c r="O18" s="1"/>
  <c r="P18" s="1"/>
  <c r="AO467" i="3"/>
  <c r="M18" i="9" s="1"/>
  <c r="O18" s="1"/>
  <c r="P18" s="1"/>
  <c r="X470" i="3"/>
  <c r="AN466"/>
  <c r="V470"/>
  <c r="G373" i="2"/>
  <c r="J371"/>
  <c r="V138" i="3"/>
  <c r="X138"/>
  <c r="AN134"/>
  <c r="E714" i="2"/>
  <c r="J710"/>
  <c r="X414" i="3"/>
  <c r="AN410"/>
  <c r="V414"/>
  <c r="H391" i="2"/>
  <c r="J391"/>
  <c r="H12" i="4"/>
  <c r="AO185" i="3"/>
  <c r="H12" i="9" s="1"/>
  <c r="W189" i="3"/>
  <c r="H12" i="7" s="1"/>
  <c r="N21" i="4"/>
  <c r="O21" s="1"/>
  <c r="P21" s="1"/>
  <c r="AO523" i="3"/>
  <c r="N21" i="9" s="1"/>
  <c r="W527" i="3"/>
  <c r="N21" i="7" s="1"/>
  <c r="AI540" i="3"/>
  <c r="AR38"/>
  <c r="V417"/>
  <c r="V521"/>
  <c r="W251"/>
  <c r="I17" i="7" s="1"/>
  <c r="AN407" i="3"/>
  <c r="F391" i="2"/>
  <c r="J388"/>
  <c r="V361" i="3"/>
  <c r="AN357"/>
  <c r="G382" i="2"/>
  <c r="J380"/>
  <c r="K12" i="5"/>
  <c r="Y358" i="3"/>
  <c r="K12" i="8" s="1"/>
  <c r="AO354" i="3"/>
  <c r="K12" i="9" s="1"/>
  <c r="W358" i="3"/>
  <c r="K12" i="7" s="1"/>
  <c r="H764" i="2"/>
  <c r="J764"/>
  <c r="AR268" i="3"/>
  <c r="AI268"/>
  <c r="I15" i="5"/>
  <c r="Y249" i="3"/>
  <c r="I15" i="8" s="1"/>
  <c r="G12" i="5"/>
  <c r="O12" s="1"/>
  <c r="P12" s="1"/>
  <c r="Y133" i="3"/>
  <c r="G12" i="8" s="1"/>
  <c r="O12" s="1"/>
  <c r="P12" s="1"/>
  <c r="W133" i="3"/>
  <c r="G12" i="7" s="1"/>
  <c r="O12" s="1"/>
  <c r="P12" s="1"/>
  <c r="AO129" i="3"/>
  <c r="G12" i="9" s="1"/>
  <c r="O12" s="1"/>
  <c r="P12" s="1"/>
  <c r="O20" i="8"/>
  <c r="P20" s="1"/>
  <c r="AN517" i="3"/>
  <c r="O17" i="5"/>
  <c r="P17" s="1"/>
  <c r="O17" i="7" l="1"/>
  <c r="P17" s="1"/>
  <c r="O21" i="9"/>
  <c r="P21" s="1"/>
  <c r="O15" i="5"/>
  <c r="P15" s="1"/>
  <c r="O21" i="7"/>
  <c r="P21" s="1"/>
  <c r="O15" i="8"/>
  <c r="P15" s="1"/>
  <c r="O15" i="9"/>
  <c r="P15" s="1"/>
  <c r="O20"/>
  <c r="P20" s="1"/>
  <c r="O15" i="7"/>
  <c r="P15" s="1"/>
  <c r="O15" i="4"/>
  <c r="P15" s="1"/>
  <c r="O16" i="5"/>
  <c r="P16" s="1"/>
  <c r="O21"/>
  <c r="P21" s="1"/>
  <c r="O16" i="8"/>
  <c r="P16" s="1"/>
  <c r="O21"/>
  <c r="P21" s="1"/>
</calcChain>
</file>

<file path=xl/sharedStrings.xml><?xml version="1.0" encoding="utf-8"?>
<sst xmlns="http://schemas.openxmlformats.org/spreadsheetml/2006/main" count="8480" uniqueCount="1076">
  <si>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</si>
  <si>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</si>
  <si>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</si>
  <si>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</si>
  <si>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</si>
  <si>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</si>
  <si>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</si>
  <si>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</si>
  <si>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</si>
  <si>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</si>
  <si>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</si>
  <si>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</si>
  <si>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</si>
  <si>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</si>
  <si>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</si>
  <si>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</si>
  <si>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</si>
  <si>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</si>
  <si>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</si>
  <si>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</si>
  <si>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</si>
  <si>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</si>
  <si>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</si>
  <si>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</si>
  <si>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</si>
  <si>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</si>
  <si>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</si>
  <si>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</si>
  <si>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</si>
  <si>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</si>
  <si>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</si>
  <si>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</si>
  <si>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</si>
  <si>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</si>
  <si>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</si>
  <si>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</si>
  <si>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</si>
  <si>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</si>
  <si>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</si>
  <si>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</si>
  <si>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</si>
  <si>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</si>
  <si>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</si>
  <si>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</si>
  <si>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</si>
  <si>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</si>
  <si>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</si>
  <si>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</si>
  <si>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</si>
  <si>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</si>
  <si>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</si>
  <si>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</si>
  <si>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</si>
  <si>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</si>
  <si>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</si>
  <si>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</si>
  <si>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</si>
  <si>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</si>
  <si>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</si>
  <si>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</si>
  <si>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</si>
  <si>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</si>
  <si>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</si>
  <si>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</si>
  <si>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</si>
  <si>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</si>
  <si>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</si>
  <si>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</si>
  <si>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</si>
  <si>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</si>
  <si>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</si>
  <si>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</si>
  <si>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</si>
  <si>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</si>
  <si>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</si>
  <si>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</si>
  <si>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</si>
  <si>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</si>
  <si>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</si>
  <si>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</si>
  <si>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</si>
  <si>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</si>
  <si>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</si>
  <si>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</si>
  <si>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</si>
  <si>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</si>
  <si>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</si>
  <si>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</si>
  <si>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</si>
  <si>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</si>
  <si>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</si>
  <si>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</si>
  <si>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</si>
  <si>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</si>
  <si>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</si>
  <si>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</si>
  <si>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</si>
  <si>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</si>
  <si>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</si>
  <si>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</si>
  <si>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</si>
  <si>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</si>
  <si>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</si>
  <si>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</si>
  <si>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</si>
  <si>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</si>
  <si>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</si>
  <si>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</si>
  <si>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</si>
  <si>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</si>
  <si>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</si>
  <si>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</si>
  <si>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</si>
  <si>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</si>
  <si>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</si>
  <si>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</si>
  <si>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</si>
  <si>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</si>
  <si>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</si>
  <si>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</si>
  <si>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</si>
  <si>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</si>
  <si>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</si>
  <si>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</si>
  <si>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</si>
  <si>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</si>
  <si>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</si>
  <si>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капуста квашен.</t>
  </si>
  <si>
    <t>помидор св.</t>
  </si>
  <si>
    <t>зелень св.</t>
  </si>
  <si>
    <t>яйцо в гр.</t>
  </si>
  <si>
    <t xml:space="preserve">сок </t>
  </si>
  <si>
    <t>хлеб пшен.</t>
  </si>
  <si>
    <t>хлеб ржан.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</si>
  <si>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</si>
  <si>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</si>
  <si>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</si>
  <si>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</si>
  <si>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</si>
  <si>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</si>
  <si>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</si>
  <si>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возрастная категория: 7-11 лет</t>
  </si>
  <si>
    <t>2 - я   неделя</t>
  </si>
  <si>
    <t>1 - я   неделя</t>
  </si>
  <si>
    <t>яйца шт./ гр.</t>
  </si>
  <si>
    <t>крахмал</t>
  </si>
  <si>
    <t>Среднее за 10 дней (фактически)</t>
  </si>
  <si>
    <t>сыр костромской</t>
  </si>
  <si>
    <t>Шницель рыбный</t>
  </si>
  <si>
    <t xml:space="preserve"> зелень</t>
  </si>
  <si>
    <t>О С Е Н 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</si>
  <si>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</si>
  <si>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</si>
  <si>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</si>
  <si>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</si>
  <si>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>горошек консерв</t>
  </si>
  <si>
    <t xml:space="preserve"> "УТВЕРЖДАЮ"</t>
  </si>
  <si>
    <t xml:space="preserve">      Возрастная категория:      с   7  до 11 лет</t>
  </si>
  <si>
    <t>З А В Т Р А К</t>
  </si>
  <si>
    <t>ячневая</t>
  </si>
  <si>
    <t>0,09шт.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</si>
  <si>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</si>
  <si>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</si>
  <si>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</si>
  <si>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</si>
  <si>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</si>
  <si>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</si>
  <si>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</si>
  <si>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</si>
  <si>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</si>
  <si>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</si>
  <si>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</si>
  <si>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</si>
  <si>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</si>
  <si>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</si>
  <si>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 xml:space="preserve">                            ДЕСЯТИДНЕВНОЕ МЕНЮ ПРИГОТОВЛЯЕМЫХ БЛЮД </t>
  </si>
  <si>
    <t xml:space="preserve">                             ДЛЯ  УЧАЩИХСЯ    В   ОБЩЕОБРАЗОВАТЕЛЬНОМ   УЧРЕЖДЕНИЕ</t>
  </si>
  <si>
    <t xml:space="preserve">                               Возрастная категория:      с   7  до 11 лет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</si>
  <si>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</si>
  <si>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</si>
  <si>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</si>
  <si>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</si>
  <si>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</si>
  <si>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</si>
  <si>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</si>
  <si>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</si>
  <si>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</si>
  <si>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</si>
  <si>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</si>
  <si>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</si>
  <si>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</si>
  <si>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</si>
  <si>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</si>
  <si>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</si>
  <si>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</si>
  <si>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</si>
  <si>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</si>
  <si>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</si>
  <si>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</si>
  <si>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</si>
  <si>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</si>
  <si>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</si>
  <si>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</si>
  <si>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</si>
  <si>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10 -й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</si>
  <si>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</si>
  <si>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</si>
  <si>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</si>
  <si>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</si>
  <si>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 xml:space="preserve">   Возрастная категория:      с   7  до 11 лет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</si>
  <si>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</si>
  <si>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</si>
  <si>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</si>
  <si>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</si>
  <si>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</si>
  <si>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</si>
  <si>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</si>
  <si>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</si>
  <si>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</si>
  <si>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</si>
  <si>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</si>
  <si>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</si>
  <si>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</si>
  <si>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</si>
  <si>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</si>
  <si>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</si>
  <si>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>возрастная категория 7-11 лет</t>
  </si>
  <si>
    <t>меню   10 - тидневка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</si>
  <si>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</si>
  <si>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</si>
  <si>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</si>
  <si>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</si>
  <si>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</si>
  <si>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</si>
  <si>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</si>
  <si>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Возрастная категория:   7 - 11  лет</t>
  </si>
  <si>
    <t xml:space="preserve">масло порциями </t>
  </si>
  <si>
    <t>бедро птицы</t>
  </si>
  <si>
    <t>О С Е Н Ь    2022 - ___ г.г.</t>
  </si>
  <si>
    <t xml:space="preserve"> сухофруктов</t>
  </si>
  <si>
    <t xml:space="preserve">               10 - ТИДНЕВНАЯ  М Е Н Ю  -  Р А С К Л А Д К А    ДЛЯ ПИТАНИЯ ДЕТЕЙ  ШКОЛЬНЫХ </t>
  </si>
  <si>
    <t xml:space="preserve">   1 - я неделя</t>
  </si>
  <si>
    <t xml:space="preserve">                                            Россия   Краснодарский край </t>
  </si>
  <si>
    <t>7 - 11 л</t>
  </si>
  <si>
    <t>П О Л Д Н И К</t>
  </si>
  <si>
    <t>Кефир  (м. д. ж. 2,5% )</t>
  </si>
  <si>
    <t>яблоко</t>
  </si>
  <si>
    <t>303/11</t>
  </si>
  <si>
    <t>каша вязкая ( ячневая )</t>
  </si>
  <si>
    <t xml:space="preserve">каша  вязкая ячневая 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</si>
  <si>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</si>
  <si>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</si>
  <si>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</si>
  <si>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charset val="204"/>
      </rPr>
      <t xml:space="preserve">режим питания: </t>
    </r>
    <r>
      <rPr>
        <sz val="11"/>
        <color rgb="FF000000"/>
        <rFont val="Calibri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</si>
  <si>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</si>
  <si>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</si>
  <si>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</si>
  <si>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</si>
  <si>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</si>
  <si>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</si>
  <si>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Среднее за 5 дней (фактически)</t>
  </si>
  <si>
    <t xml:space="preserve">меню завтраки - обеды-полдники  10-тидневка </t>
  </si>
  <si>
    <t>50 / 50</t>
  </si>
  <si>
    <t>Бутерброд с сыром</t>
  </si>
  <si>
    <t xml:space="preserve">меню завтраки - обеды - полдники  10-тидневка </t>
  </si>
  <si>
    <t>крупа перловая</t>
  </si>
  <si>
    <t>сухарь пан</t>
  </si>
  <si>
    <t>90/20</t>
  </si>
  <si>
    <t>90 / 20</t>
  </si>
  <si>
    <t>80 / 20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</si>
  <si>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</si>
  <si>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</si>
  <si>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</si>
  <si>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</si>
  <si>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</si>
  <si>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</si>
  <si>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</si>
  <si>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charset val="204"/>
      </rPr>
      <t xml:space="preserve">режим питания: </t>
    </r>
    <r>
      <rPr>
        <sz val="11"/>
        <color rgb="FF000000"/>
        <rFont val="Calibri"/>
        <charset val="204"/>
      </rPr>
      <t>двухразовый      с               по</t>
    </r>
  </si>
  <si>
    <t>Запеканка  из творога с</t>
  </si>
  <si>
    <t>0,135 шт.</t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</si>
  <si>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</si>
  <si>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</si>
  <si>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</si>
  <si>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</si>
  <si>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</si>
  <si>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</si>
  <si>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</si>
  <si>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 xml:space="preserve">  7 - й день</t>
  </si>
  <si>
    <t>какао-порош</t>
  </si>
  <si>
    <t>Жаркое по - домашнему</t>
  </si>
  <si>
    <t xml:space="preserve">  10- й день</t>
  </si>
  <si>
    <r>
      <rPr>
        <b/>
        <sz val="11"/>
        <color rgb="FF000000"/>
        <rFont val="Calibri"/>
        <charset val="204"/>
      </rPr>
      <t xml:space="preserve">режим питания: </t>
    </r>
    <r>
      <rPr>
        <sz val="11"/>
        <color rgb="FF000000"/>
        <rFont val="Calibri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</si>
  <si>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</si>
  <si>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</si>
  <si>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</si>
  <si>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</si>
  <si>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</si>
  <si>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яблоко св.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</si>
  <si>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</si>
  <si>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</si>
  <si>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</si>
  <si>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</si>
  <si>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</si>
  <si>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</si>
  <si>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</si>
  <si>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</si>
  <si>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</si>
  <si>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меню завтраки   10-тидневка </t>
  </si>
  <si>
    <t xml:space="preserve">меню  обеды  10-тидневка </t>
  </si>
  <si>
    <t xml:space="preserve">меню -полдники  10-тидневка </t>
  </si>
  <si>
    <t xml:space="preserve">меню завтраки - обеды   10-тидневка </t>
  </si>
  <si>
    <t xml:space="preserve">меню обеды-полдники  10-тидневка 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</si>
  <si>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</si>
  <si>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</si>
  <si>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</si>
  <si>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</si>
  <si>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</si>
  <si>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</si>
  <si>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</si>
  <si>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</si>
  <si>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</si>
  <si>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</si>
  <si>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</si>
  <si>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</si>
  <si>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</si>
  <si>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</si>
  <si>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</si>
  <si>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</si>
  <si>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</si>
  <si>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</si>
  <si>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        К       ДЕСЯТИДНЕВНОМУ  МЕНЮ ПРИГОТОВЛЯЕМЫХ БЛЮД 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</si>
  <si>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</si>
  <si>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</si>
  <si>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</si>
  <si>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</si>
  <si>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</si>
  <si>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</si>
  <si>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</si>
  <si>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</si>
  <si>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</si>
  <si>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</si>
  <si>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</si>
  <si>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</si>
  <si>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</si>
  <si>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</si>
  <si>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</si>
  <si>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</si>
  <si>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</si>
  <si>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</si>
  <si>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</si>
  <si>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</si>
  <si>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</si>
  <si>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 xml:space="preserve">      Возрастная категория:    7 -    11 лет  </t>
  </si>
  <si>
    <t>завтрак-обед-полдник</t>
  </si>
  <si>
    <t xml:space="preserve">      Возрастная категория:     7 -  11 лет  </t>
  </si>
  <si>
    <t xml:space="preserve">  Возрастная категория:  7 -   11  лет </t>
  </si>
  <si>
    <t xml:space="preserve">                               Возрастная категория:         7  -  11   лет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</si>
  <si>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</si>
  <si>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</si>
  <si>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</si>
  <si>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</si>
  <si>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</si>
  <si>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</si>
  <si>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7- 11 л</t>
  </si>
  <si>
    <t>ТК</t>
  </si>
  <si>
    <t>каша вязкая ( пшённая )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</si>
  <si>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</si>
  <si>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</si>
  <si>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</si>
  <si>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</si>
  <si>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</si>
  <si>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</si>
  <si>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</si>
  <si>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</si>
  <si>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</si>
  <si>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</si>
  <si>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</si>
  <si>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</si>
  <si>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</si>
  <si>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</si>
  <si>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</si>
  <si>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</si>
  <si>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</si>
  <si>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</si>
  <si>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</si>
  <si>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</si>
  <si>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</si>
  <si>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</si>
  <si>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</si>
  <si>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</si>
  <si>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</si>
  <si>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</si>
  <si>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</si>
  <si>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</si>
  <si>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>укроп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</si>
  <si>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</si>
  <si>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</si>
  <si>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</si>
  <si>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</si>
  <si>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</si>
  <si>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</si>
  <si>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</si>
  <si>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charset val="204"/>
      </rPr>
      <t>НЕТТО</t>
    </r>
    <r>
      <rPr>
        <sz val="11"/>
        <color rgb="FF000000"/>
        <rFont val="Calibri"/>
        <charset val="204"/>
      </rPr>
      <t xml:space="preserve"> ( продукт после очистки)</t>
    </r>
  </si>
  <si>
    <t>ОСЕНЬ      2022 - ___ г.г.</t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</si>
  <si>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</si>
  <si>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</si>
  <si>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</si>
  <si>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</si>
  <si>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</si>
  <si>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</si>
  <si>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</si>
  <si>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</si>
  <si>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>ИТОГО ОБЩИЙ  РАСХОД  СЫРЬЯ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</si>
  <si>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</si>
  <si>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</si>
  <si>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</si>
  <si>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</si>
  <si>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</si>
  <si>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</si>
  <si>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</si>
  <si>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</si>
  <si>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</si>
  <si>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</si>
  <si>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</si>
  <si>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</si>
  <si>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</si>
  <si>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</si>
  <si>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</si>
  <si>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</si>
  <si>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</si>
  <si>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</si>
  <si>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изюм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</si>
  <si>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</si>
  <si>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</si>
  <si>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</si>
  <si>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</si>
  <si>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</si>
  <si>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</si>
  <si>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</si>
  <si>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</si>
  <si>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 ПТИЦА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</si>
  <si>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</si>
  <si>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</si>
  <si>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</si>
  <si>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</si>
  <si>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</si>
  <si>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</si>
  <si>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</si>
  <si>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</si>
  <si>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</si>
  <si>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 xml:space="preserve">Возрастная категория:   7 - 11 лет 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</si>
  <si>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</si>
  <si>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</si>
  <si>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</si>
  <si>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</si>
  <si>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</si>
  <si>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</si>
  <si>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</si>
  <si>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10-й день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</si>
  <si>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</si>
  <si>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</si>
  <si>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</si>
  <si>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</si>
  <si>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</si>
  <si>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</si>
  <si>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</si>
  <si>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110/40</t>
  </si>
  <si>
    <t>136/17</t>
  </si>
  <si>
    <t>ккал</t>
  </si>
  <si>
    <t>2023 -___г.г.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</si>
  <si>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</si>
  <si>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</si>
  <si>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</si>
  <si>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 xml:space="preserve">     10 - ТИДНЕВНОЕ  МЕНЮ  ПРИГОТОВЛЯЕМЫХ  БЛЮД ШКОЛЬНЫХ    З А В Т Р А К О В - О Б Е Д О В - П О Л Д Н И К О В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</si>
  <si>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</si>
  <si>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</si>
  <si>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</si>
  <si>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10 / 30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</si>
  <si>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</si>
  <si>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</si>
  <si>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</si>
  <si>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</si>
  <si>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</si>
  <si>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</si>
  <si>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</si>
  <si>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</si>
  <si>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</si>
  <si>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</si>
  <si>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</si>
  <si>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</si>
  <si>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</si>
  <si>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</si>
  <si>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</si>
  <si>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</si>
  <si>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</si>
  <si>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</si>
  <si>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</si>
  <si>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</si>
  <si>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</si>
  <si>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</si>
  <si>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</si>
  <si>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</si>
  <si>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110 / 40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</si>
  <si>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</si>
  <si>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</si>
  <si>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</si>
  <si>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</si>
  <si>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</si>
  <si>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</si>
  <si>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</si>
  <si>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</si>
  <si>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</si>
  <si>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</si>
  <si>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</si>
  <si>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</si>
  <si>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</si>
  <si>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</si>
  <si>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</si>
  <si>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</si>
  <si>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</si>
  <si>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</si>
  <si>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</si>
  <si>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</si>
  <si>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</si>
  <si>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</si>
  <si>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</si>
  <si>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</si>
  <si>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</si>
  <si>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</si>
  <si>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</si>
  <si>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</si>
  <si>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</si>
  <si>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</si>
  <si>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</si>
  <si>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</si>
  <si>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</si>
  <si>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</si>
  <si>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</si>
  <si>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150 / 25</t>
  </si>
  <si>
    <t>Салат из моркови с зелёным горошком</t>
  </si>
  <si>
    <t>25 / 21</t>
  </si>
  <si>
    <t xml:space="preserve">Салат из моркови с </t>
  </si>
  <si>
    <t>зелёным горошком</t>
  </si>
  <si>
    <t>Каша  рисовая молочная жидкая</t>
  </si>
  <si>
    <t xml:space="preserve"> жидкая</t>
  </si>
  <si>
    <t>джемом</t>
  </si>
  <si>
    <t>135 / 25</t>
  </si>
  <si>
    <t>джем абрикосовый</t>
  </si>
  <si>
    <t>1 / 21</t>
  </si>
  <si>
    <t xml:space="preserve">  Бигус</t>
  </si>
  <si>
    <t>329/21</t>
  </si>
  <si>
    <t>джем абрикос</t>
  </si>
  <si>
    <t xml:space="preserve">  /  Бигус</t>
  </si>
  <si>
    <t>210 / 17</t>
  </si>
  <si>
    <t xml:space="preserve">  / Бигус</t>
  </si>
  <si>
    <t>54-4гн/22</t>
  </si>
  <si>
    <t>Чай с молоком и сахаром</t>
  </si>
  <si>
    <t>259/17</t>
  </si>
  <si>
    <t>соус: сметана</t>
  </si>
  <si>
    <t>соус:</t>
  </si>
  <si>
    <t>салат из моркови с зелёным горошком</t>
  </si>
  <si>
    <t xml:space="preserve">    Тефтели рыбные </t>
  </si>
  <si>
    <t xml:space="preserve"> / овощи припущенные</t>
  </si>
  <si>
    <t xml:space="preserve">  Пюре картофельное  /</t>
  </si>
  <si>
    <t>384/21</t>
  </si>
  <si>
    <t>Пюре из овощей по- московски</t>
  </si>
  <si>
    <t>смесь сухофруктов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</si>
  <si>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</si>
  <si>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</si>
  <si>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</si>
  <si>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</si>
  <si>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</si>
  <si>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</si>
  <si>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</si>
  <si>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 xml:space="preserve"> / Пюре из овощей по-московски</t>
  </si>
  <si>
    <t>223 /17</t>
  </si>
  <si>
    <t>Плоды  свежие (апельсин )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</si>
  <si>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</si>
  <si>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</si>
  <si>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</si>
  <si>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</si>
  <si>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</si>
  <si>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</si>
  <si>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</si>
  <si>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</si>
  <si>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</si>
  <si>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</si>
  <si>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</si>
  <si>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</si>
  <si>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</si>
  <si>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</si>
  <si>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</si>
  <si>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</si>
  <si>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</si>
  <si>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</si>
  <si>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</si>
  <si>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</si>
  <si>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</si>
  <si>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</si>
  <si>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</si>
  <si>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</si>
  <si>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</si>
  <si>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</si>
  <si>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</si>
  <si>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158/21</t>
  </si>
  <si>
    <t>Кукуруза с яйцом и луком</t>
  </si>
  <si>
    <t>Кукуруза  с яйцои  и луком</t>
  </si>
  <si>
    <t>кукуруза конс.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</si>
  <si>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</si>
  <si>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</si>
  <si>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</si>
  <si>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</si>
  <si>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</si>
  <si>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</si>
  <si>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</si>
  <si>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</si>
  <si>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</si>
  <si>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лим/ кислота</t>
  </si>
  <si>
    <t>53 / 21</t>
  </si>
  <si>
    <t xml:space="preserve"> 93 /21</t>
  </si>
  <si>
    <t>303/17</t>
  </si>
  <si>
    <t>Пюре картофельное и</t>
  </si>
  <si>
    <t>398/ 21</t>
  </si>
  <si>
    <t>(сложный гарнир)   Пюре картофельное   и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</si>
  <si>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</si>
  <si>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</si>
  <si>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</si>
  <si>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</si>
  <si>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</si>
  <si>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</si>
  <si>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</si>
  <si>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</si>
  <si>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</si>
  <si>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</si>
  <si>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</si>
  <si>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Морковь отварная дольками</t>
  </si>
  <si>
    <t>54-27з/22</t>
  </si>
  <si>
    <t>2,275 шт.</t>
  </si>
  <si>
    <t>120/80</t>
  </si>
  <si>
    <t>120 / 80</t>
  </si>
  <si>
    <t>45/155</t>
  </si>
  <si>
    <t xml:space="preserve">338 / 17 </t>
  </si>
  <si>
    <t>398 / 21</t>
  </si>
  <si>
    <t>макароны отварные и</t>
  </si>
  <si>
    <t>Омлет натуральный и</t>
  </si>
  <si>
    <t>45 /155</t>
  </si>
  <si>
    <t>150 /25</t>
  </si>
  <si>
    <t xml:space="preserve">( сложный гарнир )    Омлет натуральный  и 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</si>
  <si>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</si>
  <si>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</si>
  <si>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</si>
  <si>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</si>
  <si>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</si>
  <si>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</si>
  <si>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</si>
  <si>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</si>
  <si>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</si>
  <si>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</si>
  <si>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</si>
  <si>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</si>
  <si>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</si>
  <si>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</si>
  <si>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</si>
  <si>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</si>
  <si>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</si>
  <si>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</si>
  <si>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</si>
  <si>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</si>
  <si>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</si>
  <si>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</si>
  <si>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</si>
  <si>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</si>
  <si>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</si>
  <si>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</si>
  <si>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</si>
  <si>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</si>
  <si>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>8- й   день</t>
  </si>
  <si>
    <t xml:space="preserve"> 9 - й день</t>
  </si>
  <si>
    <t>54-13з/22</t>
  </si>
  <si>
    <t>Салат из свеклы отварной</t>
  </si>
  <si>
    <t xml:space="preserve">    Суп гороховый</t>
  </si>
  <si>
    <t>Суп гороховый</t>
  </si>
  <si>
    <t>54-25с/22</t>
  </si>
  <si>
    <t>крупа горох</t>
  </si>
  <si>
    <t>175 /21</t>
  </si>
  <si>
    <t>Овощи в молочном</t>
  </si>
  <si>
    <t>соусе</t>
  </si>
  <si>
    <t>Овощи в молочном соусе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</si>
  <si>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</si>
  <si>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</si>
  <si>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</si>
  <si>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</si>
  <si>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</si>
  <si>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</si>
  <si>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</si>
  <si>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</si>
  <si>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</si>
  <si>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</si>
  <si>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Суфле из рыбы и творога</t>
  </si>
  <si>
    <t>306/21</t>
  </si>
  <si>
    <t>30 гр.</t>
  </si>
  <si>
    <t>клёцки готовые 30 гр.</t>
  </si>
  <si>
    <t>клёцки масса теста 27 гр.</t>
  </si>
  <si>
    <t>60/130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</si>
  <si>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</si>
  <si>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</si>
  <si>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</si>
  <si>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</si>
  <si>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</si>
  <si>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</si>
  <si>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143/17</t>
  </si>
  <si>
    <t xml:space="preserve">говядина </t>
  </si>
  <si>
    <t>фрикадельки готовые 30 гр.</t>
  </si>
  <si>
    <t>75/75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</si>
  <si>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</si>
  <si>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</si>
  <si>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</si>
  <si>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</si>
  <si>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</si>
  <si>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</si>
  <si>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</si>
  <si>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</si>
  <si>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</si>
  <si>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</si>
  <si>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Рагу из овощей с кашей</t>
  </si>
  <si>
    <t>180/ 21</t>
  </si>
  <si>
    <t>234/17</t>
  </si>
  <si>
    <t>Салат из капусты</t>
  </si>
  <si>
    <t>белокачанной</t>
  </si>
  <si>
    <t>Салат из моркови</t>
  </si>
  <si>
    <t>21/21</t>
  </si>
  <si>
    <t xml:space="preserve">Салат из квашеной капусты </t>
  </si>
  <si>
    <t>47 / 17</t>
  </si>
  <si>
    <t>1,895 шт.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</si>
  <si>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</si>
  <si>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</si>
  <si>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</si>
  <si>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</si>
  <si>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</si>
  <si>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</si>
  <si>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</si>
  <si>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</si>
  <si>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359/17</t>
  </si>
  <si>
    <t>0,066 шт</t>
  </si>
  <si>
    <t>0,225 шт.</t>
  </si>
  <si>
    <t>0,15 шт.</t>
  </si>
  <si>
    <t>502/21</t>
  </si>
  <si>
    <t>0,185 шт.</t>
  </si>
  <si>
    <t>0,3925шт.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</si>
  <si>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</si>
  <si>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</si>
  <si>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</si>
  <si>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</si>
  <si>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</si>
  <si>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</si>
  <si>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</si>
  <si>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</si>
  <si>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</si>
  <si>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</si>
  <si>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</si>
  <si>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</si>
  <si>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</si>
  <si>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</si>
  <si>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</si>
  <si>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</si>
  <si>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</si>
  <si>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</si>
  <si>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</si>
  <si>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>0,3 шт.</t>
  </si>
  <si>
    <t>80 /20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</si>
  <si>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</si>
  <si>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</si>
  <si>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</si>
  <si>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</si>
  <si>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</si>
  <si>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</si>
  <si>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</si>
  <si>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</si>
  <si>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</si>
  <si>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</si>
  <si>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</si>
  <si>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</si>
  <si>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</si>
  <si>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</si>
  <si>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</si>
  <si>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</si>
  <si>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</si>
  <si>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</si>
  <si>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</si>
  <si>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</si>
  <si>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</si>
  <si>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</si>
  <si>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</si>
  <si>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</si>
  <si>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</si>
  <si>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</si>
  <si>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</si>
  <si>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</si>
  <si>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</si>
  <si>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>0,23625шт.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</si>
  <si>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</si>
  <si>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</si>
  <si>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</si>
  <si>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</si>
  <si>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</si>
  <si>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</si>
  <si>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</si>
  <si>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</si>
  <si>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</si>
  <si>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</si>
  <si>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>98/20</t>
  </si>
  <si>
    <t>0,11265шт.</t>
  </si>
  <si>
    <t>массам отварных макарон 121,429 г.</t>
  </si>
  <si>
    <t>100 /25</t>
  </si>
  <si>
    <t>0,1306шт.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</si>
  <si>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</si>
  <si>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</si>
  <si>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</si>
  <si>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</si>
  <si>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</si>
  <si>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</si>
  <si>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</si>
  <si>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</si>
  <si>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</si>
  <si>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</si>
  <si>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</si>
  <si>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98 / 20</t>
  </si>
  <si>
    <t>сметанный с томатом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</si>
  <si>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</si>
  <si>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</si>
  <si>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</si>
  <si>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>Картофель отварной и овощи отварные</t>
  </si>
  <si>
    <t xml:space="preserve">Рулет с макаронами и   /   соус 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</si>
  <si>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</si>
  <si>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</si>
  <si>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</si>
  <si>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</si>
  <si>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</si>
  <si>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</si>
  <si>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</si>
  <si>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100 / 25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</si>
  <si>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</si>
  <si>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</si>
  <si>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</si>
  <si>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</si>
  <si>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</si>
  <si>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</si>
  <si>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</si>
  <si>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</si>
  <si>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158 /21</t>
  </si>
  <si>
    <t>Суп с крупой и фрикадельками</t>
  </si>
  <si>
    <t>126 /21</t>
  </si>
  <si>
    <t>204 /17</t>
  </si>
  <si>
    <t>286 /21</t>
  </si>
  <si>
    <t>Какао с молоком и витаминами</t>
  </si>
  <si>
    <t>502 /21</t>
  </si>
  <si>
    <t>150 / 17</t>
  </si>
  <si>
    <t>Салат из квашеной капусты</t>
  </si>
  <si>
    <t>47 /17</t>
  </si>
  <si>
    <t>Суп с макаронными изделиями и картофелем</t>
  </si>
  <si>
    <t>180 /21</t>
  </si>
  <si>
    <t>187 / 21</t>
  </si>
  <si>
    <t>120 /80</t>
  </si>
  <si>
    <t xml:space="preserve">Салат из капусты белокачанной </t>
  </si>
  <si>
    <t>21 / 21</t>
  </si>
  <si>
    <t>103 / 21</t>
  </si>
  <si>
    <t>291 / 17</t>
  </si>
  <si>
    <t>460 / 21</t>
  </si>
  <si>
    <t xml:space="preserve">Котлеты картофельные с творогом  и / </t>
  </si>
  <si>
    <t>/ соус молочный</t>
  </si>
  <si>
    <t>462 /21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</si>
  <si>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</si>
  <si>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</si>
  <si>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</si>
  <si>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</si>
  <si>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r>
      <rPr>
        <sz val="8"/>
        <rFont val="Arial Cyr"/>
        <charset val="204"/>
      </rPr>
      <t xml:space="preserve">Кисель из сока </t>
    </r>
    <r>
      <rPr>
        <sz val="7"/>
        <rFont val="Arial Cyr"/>
        <charset val="204"/>
      </rPr>
      <t>плодового или ягодного с сахаром</t>
    </r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</si>
  <si>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</si>
  <si>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</si>
  <si>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</si>
  <si>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</si>
  <si>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</si>
  <si>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</si>
  <si>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</si>
  <si>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</si>
  <si>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Суточная потребность   по СанПиН  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</si>
  <si>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</si>
  <si>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</si>
  <si>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</si>
  <si>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>54-1з/22г</t>
  </si>
  <si>
    <t>113/ 21</t>
  </si>
  <si>
    <t>373/ 21</t>
  </si>
  <si>
    <t>143/ 17</t>
  </si>
  <si>
    <t>Овощи натуральн. солёные (огурец)</t>
  </si>
  <si>
    <t>Кондитерские изделия (Печенье)</t>
  </si>
  <si>
    <t>82/21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</si>
  <si>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</si>
  <si>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</si>
  <si>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</si>
  <si>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135/25</t>
  </si>
  <si>
    <t xml:space="preserve">338/17 </t>
  </si>
  <si>
    <t>150/25</t>
  </si>
  <si>
    <t>25 /21</t>
  </si>
  <si>
    <t>398 /21</t>
  </si>
  <si>
    <t xml:space="preserve"> Пюре картофельное   и</t>
  </si>
  <si>
    <t xml:space="preserve">  / Пюре из овощей по-московски</t>
  </si>
  <si>
    <t>100/25</t>
  </si>
  <si>
    <t>Д Е Н Ь   4  - й</t>
  </si>
  <si>
    <r>
      <t xml:space="preserve">Кондитерские изд. </t>
    </r>
    <r>
      <rPr>
        <sz val="8"/>
        <rFont val="Arial Cyr"/>
        <charset val="204"/>
      </rPr>
      <t>( Печенье )</t>
    </r>
  </si>
  <si>
    <t>Д Е Н Ь  5  - й</t>
  </si>
  <si>
    <t>235 /17</t>
  </si>
  <si>
    <t>Картофель запечён. в сметан. соусе</t>
  </si>
  <si>
    <t xml:space="preserve"> /соус молочный</t>
  </si>
  <si>
    <t>Зразы картофельные и /</t>
  </si>
  <si>
    <t>54-20з /22</t>
  </si>
  <si>
    <t>Кондитерские изделия ( Печенье )</t>
  </si>
  <si>
    <t>Д Е Н Ь  6  - й</t>
  </si>
  <si>
    <t>Д Е Н Ь  7  - й</t>
  </si>
  <si>
    <t>с творогом и / соус молочный</t>
  </si>
  <si>
    <t xml:space="preserve"> 2- я неделя</t>
  </si>
  <si>
    <t>Д Е Н Ь  8  - й</t>
  </si>
  <si>
    <t>54-25с/23</t>
  </si>
  <si>
    <t>Д Е Н Ь  9  - й</t>
  </si>
  <si>
    <t>100 /20</t>
  </si>
  <si>
    <t>Д Е Н Ь  10  - й</t>
  </si>
  <si>
    <t>угле-</t>
  </si>
  <si>
    <t>воды</t>
  </si>
  <si>
    <t>54-15з /22</t>
  </si>
  <si>
    <t>2 - я неделя</t>
  </si>
  <si>
    <t xml:space="preserve">   2 - я неделя</t>
  </si>
  <si>
    <t xml:space="preserve">Пищевые вещества г. </t>
  </si>
  <si>
    <t xml:space="preserve">Возрастная категория:  7 -   11  лет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</si>
  <si>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</si>
  <si>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</si>
  <si>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</si>
  <si>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</si>
  <si>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</si>
  <si>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</si>
  <si>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</si>
  <si>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t>Салат из моркови с зелён горошком</t>
  </si>
  <si>
    <t>265/17</t>
  </si>
  <si>
    <t>494/21</t>
  </si>
  <si>
    <t xml:space="preserve">Омлет натуральный  и </t>
  </si>
  <si>
    <t>Суп с макаронными изд. и картофелем</t>
  </si>
  <si>
    <t xml:space="preserve"> и  / Овощи припущенные </t>
  </si>
  <si>
    <t xml:space="preserve">Макароные изделия отварные 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</si>
  <si>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</si>
  <si>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</si>
  <si>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</si>
  <si>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</si>
  <si>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</si>
  <si>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</si>
  <si>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</si>
  <si>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</si>
  <si>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</si>
  <si>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</si>
  <si>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r>
      <t xml:space="preserve">включая 10% </t>
    </r>
    <r>
      <rPr>
        <sz val="7"/>
        <rFont val="Arial Cyr"/>
        <charset val="204"/>
      </rPr>
      <t>(соленые, квашеные) томат, зелень</t>
    </r>
  </si>
  <si>
    <t xml:space="preserve"> лим/кисл 2%</t>
  </si>
  <si>
    <t>14/ 17</t>
  </si>
  <si>
    <t>Масло  (порциями)</t>
  </si>
  <si>
    <t>14 / 17</t>
  </si>
  <si>
    <t xml:space="preserve">Масло   (порциями) </t>
  </si>
  <si>
    <t>масло  (порциями )</t>
  </si>
  <si>
    <t>Масло  (порциями )</t>
  </si>
  <si>
    <t xml:space="preserve">14 / 17 </t>
  </si>
  <si>
    <t>ТТК/3/17</t>
  </si>
  <si>
    <t>Свекла отварная дольками</t>
  </si>
  <si>
    <t>54-28з/22</t>
  </si>
  <si>
    <t xml:space="preserve">Кисель из сока плодового или ягодного </t>
  </si>
  <si>
    <t>или ягодного</t>
  </si>
  <si>
    <t xml:space="preserve">или ягодного </t>
  </si>
  <si>
    <t>ТТК/485/21</t>
  </si>
  <si>
    <t>56 /17</t>
  </si>
  <si>
    <t xml:space="preserve"> капуста св.</t>
  </si>
  <si>
    <t>лимон д/ сока</t>
  </si>
  <si>
    <t>Салат овощной с яблоками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</si>
  <si>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</si>
  <si>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</si>
  <si>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</si>
  <si>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</si>
  <si>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</si>
  <si>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</si>
  <si>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ТТК/115/21</t>
  </si>
  <si>
    <t>ТТК/129 / 21</t>
  </si>
  <si>
    <t>ТТК/129/21</t>
  </si>
  <si>
    <t>116 /21</t>
  </si>
  <si>
    <t>Каша вязкая ( пшённая )</t>
  </si>
  <si>
    <r>
      <t xml:space="preserve">масса </t>
    </r>
    <r>
      <rPr>
        <sz val="8"/>
        <rFont val="Arial Cyr"/>
        <charset val="204"/>
      </rPr>
      <t>соуса</t>
    </r>
    <r>
      <rPr>
        <sz val="6"/>
        <rFont val="Arial Cyr"/>
        <charset val="204"/>
      </rPr>
      <t xml:space="preserve"> 48  №402</t>
    </r>
  </si>
  <si>
    <t>276/17</t>
  </si>
  <si>
    <t>276 /17</t>
  </si>
  <si>
    <t>Рулет с макаронами и   /   соус сметанный</t>
  </si>
  <si>
    <t xml:space="preserve"> с томатом</t>
  </si>
  <si>
    <t>271/17</t>
  </si>
  <si>
    <t>ТТК/357 / 21</t>
  </si>
  <si>
    <t>Рагу из птицы</t>
  </si>
  <si>
    <t>289/17</t>
  </si>
  <si>
    <t>289/ 17</t>
  </si>
  <si>
    <t>Биточки   рыбные</t>
  </si>
  <si>
    <t>Биточки    рыбные</t>
  </si>
  <si>
    <t>Рыба, запечённая с яйцом</t>
  </si>
  <si>
    <t>Тефтели. Белип</t>
  </si>
  <si>
    <t>Тефтели Белип</t>
  </si>
  <si>
    <t>327/17</t>
  </si>
  <si>
    <t>джем</t>
  </si>
  <si>
    <t>Запеканка  из творога  / и</t>
  </si>
  <si>
    <t>Запеканка из творога / и  джем</t>
  </si>
  <si>
    <t>Запеканка из творога /и джем</t>
  </si>
  <si>
    <t>ТТК/54-20гн/22</t>
  </si>
  <si>
    <t>ТТК/359/17</t>
  </si>
  <si>
    <t>462 / 21</t>
  </si>
  <si>
    <t>Кисломолочный напиток</t>
  </si>
  <si>
    <r>
      <t xml:space="preserve">Кисломолочный напиток (Кефир  </t>
    </r>
    <r>
      <rPr>
        <sz val="6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</si>
  <si>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масса пассер морков 7,2 г.</t>
  </si>
  <si>
    <t>масса пассер лука 4 г.</t>
  </si>
  <si>
    <t>масса пассер петруш 1,94 г.</t>
  </si>
  <si>
    <t>масса пассер морков 16,5 г.</t>
  </si>
  <si>
    <t>масса пассер лука 6 г.</t>
  </si>
  <si>
    <t>масса пассер репы 18 г.</t>
  </si>
  <si>
    <t>масса припущен капусты 27 г.</t>
  </si>
  <si>
    <t>соус: вода</t>
  </si>
  <si>
    <t>масса пассер лука 9 г.</t>
  </si>
  <si>
    <t>масса пассер томат 3,8 г.</t>
  </si>
  <si>
    <t>масса отварн карт. 72,75 г.</t>
  </si>
  <si>
    <t>масса отварн морк. 72,75 г.</t>
  </si>
  <si>
    <t>масса  карт. с маслом 75 г.</t>
  </si>
  <si>
    <t>масса  морк. с маслом 75 г.</t>
  </si>
  <si>
    <t>масса пассер лука 2,5 г.</t>
  </si>
  <si>
    <t>пюре из овощ. по-московски</t>
  </si>
  <si>
    <t>масса пассер томат 2,75 г.</t>
  </si>
  <si>
    <t>масса пассер морков 7 г.</t>
  </si>
  <si>
    <t>масса пассер петруш 1,8 г.</t>
  </si>
  <si>
    <t>масса пассер томат 9 г.</t>
  </si>
  <si>
    <t>масса пассер лука 4,8 г.</t>
  </si>
  <si>
    <t>Суп картофельный   с клёцками</t>
  </si>
  <si>
    <t>масса пассер петруш 1,4 г.</t>
  </si>
  <si>
    <t xml:space="preserve"> запечённые </t>
  </si>
  <si>
    <t xml:space="preserve">Сырники из  творога запечённые </t>
  </si>
  <si>
    <t>Сырники из  творога запеченные</t>
  </si>
  <si>
    <t>масса тушён капусты 60 г.</t>
  </si>
  <si>
    <t>масса обжарен. мяса 30 г.</t>
  </si>
  <si>
    <t>масса пассер морков 5,6 г.</t>
  </si>
  <si>
    <t>масса пассер лука 2 г.</t>
  </si>
  <si>
    <t>масса пассер томат 2,4 г.</t>
  </si>
  <si>
    <t>масса пассер томат 1,8 г.</t>
  </si>
  <si>
    <t>масса готовой капусты 32,4 г.</t>
  </si>
  <si>
    <t>масса готовой моркови 27 г.</t>
  </si>
  <si>
    <t>масса готового лука 9 г.</t>
  </si>
  <si>
    <t>соус: молоко</t>
  </si>
  <si>
    <t>масса готовой крупы 36 г.</t>
  </si>
  <si>
    <t>масса готового картоф. 63 г.</t>
  </si>
  <si>
    <t>масса пассер морков 49,1 г.</t>
  </si>
  <si>
    <t>масса отварного картоф. 36,3 г.</t>
  </si>
  <si>
    <t>масса припущен. капусты 29,4 г.</t>
  </si>
  <si>
    <t>масса готовой моркови 6 г.</t>
  </si>
  <si>
    <t>масса прогретой. капусты 47,4 г.</t>
  </si>
  <si>
    <t>масса пассер томат 1,3 г.</t>
  </si>
  <si>
    <t>масса пассер лука 5,25 г.</t>
  </si>
  <si>
    <t>масса готовой моркови 39,43 г.</t>
  </si>
  <si>
    <t>масса готовой. капусты 30,86 г.</t>
  </si>
  <si>
    <t>масса готового картоф. 25,72 г.</t>
  </si>
  <si>
    <t>масса варен. очищ моркови 37,2 г.</t>
  </si>
  <si>
    <t>масса р-ра лим кислоты 7,2 г.</t>
  </si>
  <si>
    <t>масса отварн. картоф. 81,48 г.</t>
  </si>
  <si>
    <t>масса тушён птицы 60 г.</t>
  </si>
  <si>
    <t>масса пассер томат 5,24 г.</t>
  </si>
  <si>
    <t>масса пассер морков 17,95 г.</t>
  </si>
  <si>
    <t>масса пассер морков 9 г.</t>
  </si>
  <si>
    <t>масса р-ра лим кислоты 3 г.</t>
  </si>
  <si>
    <t xml:space="preserve">ОВОЩИ солёные </t>
  </si>
  <si>
    <t>Какао с молоком  и витаминами</t>
  </si>
  <si>
    <t>502,/21</t>
  </si>
  <si>
    <t xml:space="preserve">   Директор ООО  "Глобус"</t>
  </si>
  <si>
    <t>Л.П.Браташенко</t>
  </si>
  <si>
    <t>2024 -2025г.г.</t>
  </si>
  <si>
    <t>2024 г.</t>
  </si>
  <si>
    <t>З И М А  -  В Е С Н А   2024 - ___ г.г.</t>
  </si>
  <si>
    <t>ЗИМА - ВЕСНА    2024 -  __  г.г.</t>
  </si>
</sst>
</file>

<file path=xl/styles.xml><?xml version="1.0" encoding="utf-8"?>
<styleSheet xmlns="http://schemas.openxmlformats.org/spreadsheetml/2006/main">
  <numFmts count="7">
    <numFmt numFmtId="164" formatCode="#,##0.00_р_."/>
    <numFmt numFmtId="165" formatCode="0.000"/>
    <numFmt numFmtId="166" formatCode="0.0"/>
    <numFmt numFmtId="167" formatCode="0.0000"/>
    <numFmt numFmtId="168" formatCode="#,##0.0_р_."/>
    <numFmt numFmtId="169" formatCode="0.00000"/>
    <numFmt numFmtId="170" formatCode="0.000000"/>
  </numFmts>
  <fonts count="171">
    <font>
      <sz val="11"/>
      <name val="Calibri"/>
    </font>
    <font>
      <sz val="11"/>
      <color rgb="FF000000"/>
      <name val="Calibri"/>
      <charset val="204"/>
    </font>
    <font>
      <sz val="10"/>
      <name val="Arial Cyr"/>
      <charset val="204"/>
    </font>
    <font>
      <sz val="8"/>
      <name val="Arial Cyr"/>
      <charset val="204"/>
    </font>
    <font>
      <sz val="11"/>
      <name val="Arial Cyr"/>
      <charset val="204"/>
    </font>
    <font>
      <b/>
      <sz val="10"/>
      <name val="Arial Cyr"/>
      <charset val="204"/>
    </font>
    <font>
      <sz val="10"/>
      <color rgb="FF000000"/>
      <name val="Calibri"/>
      <charset val="204"/>
    </font>
    <font>
      <sz val="12"/>
      <color rgb="FF000000"/>
      <name val="Calibri"/>
      <charset val="204"/>
    </font>
    <font>
      <sz val="9"/>
      <name val="Arial Cyr"/>
      <charset val="204"/>
    </font>
    <font>
      <b/>
      <sz val="9"/>
      <name val="Arial Cyr"/>
      <charset val="204"/>
    </font>
    <font>
      <b/>
      <sz val="8"/>
      <name val="Arial Cyr"/>
      <charset val="1"/>
    </font>
    <font>
      <sz val="7"/>
      <color rgb="FF000000"/>
      <name val="Calibri"/>
      <charset val="204"/>
    </font>
    <font>
      <sz val="7"/>
      <name val="Arial Cyr"/>
      <charset val="204"/>
    </font>
    <font>
      <b/>
      <sz val="11"/>
      <name val="Arial Cyr"/>
      <charset val="1"/>
    </font>
    <font>
      <b/>
      <sz val="12"/>
      <name val="Arial Cyr"/>
      <charset val="1"/>
    </font>
    <font>
      <b/>
      <sz val="11"/>
      <color rgb="FF000000"/>
      <name val="Calibri"/>
      <charset val="204"/>
    </font>
    <font>
      <b/>
      <sz val="8"/>
      <name val="Arial Cyr"/>
      <charset val="204"/>
    </font>
    <font>
      <b/>
      <sz val="8"/>
      <name val="Arial Cyr"/>
      <charset val="204"/>
    </font>
    <font>
      <sz val="10"/>
      <name val="Calibri"/>
      <charset val="204"/>
    </font>
    <font>
      <sz val="8"/>
      <color rgb="FF000000"/>
      <name val="Calibri"/>
      <charset val="204"/>
    </font>
    <font>
      <sz val="9"/>
      <color rgb="FF000000"/>
      <name val="Calibri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6"/>
      <name val="Arial Cyr"/>
      <charset val="204"/>
    </font>
    <font>
      <sz val="7"/>
      <name val="Times New Roman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0"/>
      <color rgb="FFC00000"/>
      <name val="Arial Cyr"/>
      <charset val="204"/>
    </font>
    <font>
      <b/>
      <sz val="9"/>
      <color rgb="FF990066"/>
      <name val="Arial Cyr"/>
      <charset val="204"/>
    </font>
    <font>
      <b/>
      <sz val="12"/>
      <color rgb="FFC00000"/>
      <name val="Arial Cyr"/>
      <charset val="204"/>
    </font>
    <font>
      <b/>
      <sz val="11"/>
      <color rgb="FFC00000"/>
      <name val="Arial Cyr"/>
      <charset val="204"/>
    </font>
    <font>
      <b/>
      <sz val="8"/>
      <color rgb="FFC00000"/>
      <name val="Arial Cyr"/>
      <charset val="204"/>
    </font>
    <font>
      <b/>
      <sz val="11"/>
      <color rgb="FFC00000"/>
      <name val="Calibri"/>
      <charset val="204"/>
    </font>
    <font>
      <sz val="12"/>
      <color rgb="FFFF0000"/>
      <name val="Arial Cyr"/>
      <charset val="204"/>
    </font>
    <font>
      <sz val="9"/>
      <name val="Calibri"/>
      <charset val="204"/>
    </font>
    <font>
      <b/>
      <sz val="12"/>
      <name val="Arial Cyr"/>
      <charset val="204"/>
    </font>
    <font>
      <b/>
      <sz val="16"/>
      <color rgb="FF000000"/>
      <name val="Calibri"/>
      <charset val="204"/>
    </font>
    <font>
      <b/>
      <sz val="9"/>
      <name val="Arial Cyr"/>
      <charset val="204"/>
    </font>
    <font>
      <sz val="10"/>
      <name val="Times New Roman"/>
      <charset val="204"/>
    </font>
    <font>
      <b/>
      <sz val="7"/>
      <name val="Arial Cyr"/>
      <charset val="204"/>
    </font>
    <font>
      <b/>
      <sz val="8"/>
      <color rgb="FF000000"/>
      <name val="Calibri"/>
      <charset val="204"/>
    </font>
    <font>
      <b/>
      <sz val="6"/>
      <name val="Arial Cyr"/>
      <charset val="204"/>
    </font>
    <font>
      <b/>
      <sz val="7"/>
      <color rgb="FFC00000"/>
      <name val="Times New Roman"/>
      <charset val="204"/>
    </font>
    <font>
      <b/>
      <sz val="6"/>
      <name val="Arial Cyr"/>
      <charset val="204"/>
    </font>
    <font>
      <sz val="6"/>
      <color rgb="FF000000"/>
      <name val="Calibri"/>
      <charset val="204"/>
    </font>
    <font>
      <b/>
      <sz val="8"/>
      <name val="Times New Roman"/>
      <charset val="204"/>
    </font>
    <font>
      <b/>
      <sz val="9"/>
      <name val="Times New Roman"/>
      <charset val="204"/>
    </font>
    <font>
      <b/>
      <sz val="8"/>
      <name val="Times New Roman"/>
      <charset val="204"/>
    </font>
    <font>
      <sz val="8"/>
      <name val="Arial Cyr"/>
      <charset val="204"/>
    </font>
    <font>
      <sz val="7"/>
      <name val="Arial Cyr"/>
      <charset val="204"/>
    </font>
    <font>
      <sz val="7"/>
      <name val="Arial Cyr"/>
      <charset val="204"/>
    </font>
    <font>
      <sz val="6"/>
      <color rgb="FF000000"/>
      <name val="Calibri"/>
      <charset val="204"/>
    </font>
    <font>
      <b/>
      <sz val="12"/>
      <color rgb="FF000000"/>
      <name val="Times New Roman"/>
      <charset val="204"/>
    </font>
    <font>
      <b/>
      <sz val="10"/>
      <name val="Times New Roman"/>
      <charset val="204"/>
    </font>
    <font>
      <sz val="7"/>
      <name val="Arial Cyr"/>
      <charset val="204"/>
    </font>
    <font>
      <b/>
      <sz val="9"/>
      <color rgb="FF002060"/>
      <name val="Times New Roman"/>
      <charset val="204"/>
    </font>
    <font>
      <b/>
      <sz val="10"/>
      <color rgb="FF002060"/>
      <name val="Calibri"/>
      <charset val="204"/>
    </font>
    <font>
      <b/>
      <sz val="9"/>
      <color rgb="FF000000"/>
      <name val="Calibri"/>
      <charset val="204"/>
    </font>
    <font>
      <sz val="8"/>
      <name val="Times New Roman"/>
      <charset val="204"/>
    </font>
    <font>
      <b/>
      <sz val="11"/>
      <name val="Times New Roman"/>
      <charset val="204"/>
    </font>
    <font>
      <sz val="7"/>
      <color rgb="FF000000"/>
      <name val="Calibri"/>
      <charset val="204"/>
    </font>
    <font>
      <b/>
      <sz val="7"/>
      <color rgb="FF000000"/>
      <name val="Calibri"/>
      <charset val="204"/>
    </font>
    <font>
      <b/>
      <sz val="8"/>
      <color rgb="FFC00000"/>
      <name val="Times New Roman"/>
      <charset val="204"/>
    </font>
    <font>
      <b/>
      <sz val="8"/>
      <color rgb="FF002060"/>
      <name val="Times New Roman"/>
      <charset val="204"/>
    </font>
    <font>
      <b/>
      <sz val="7"/>
      <color rgb="FF002060"/>
      <name val="Times New Roman"/>
      <charset val="204"/>
    </font>
    <font>
      <sz val="6"/>
      <name val="Arial Cyr"/>
      <charset val="204"/>
    </font>
    <font>
      <sz val="9"/>
      <color rgb="FF000000"/>
      <name val="Calibri"/>
      <charset val="204"/>
    </font>
    <font>
      <sz val="9"/>
      <name val="Times New Roman"/>
      <charset val="204"/>
    </font>
    <font>
      <sz val="7"/>
      <name val="Calibri"/>
      <charset val="204"/>
    </font>
    <font>
      <b/>
      <sz val="6"/>
      <color rgb="FF002060"/>
      <name val="Times New Roman"/>
      <charset val="204"/>
    </font>
    <font>
      <b/>
      <sz val="9"/>
      <color rgb="FFC00000"/>
      <name val="Arial Cyr"/>
      <charset val="204"/>
    </font>
    <font>
      <b/>
      <sz val="12"/>
      <color rgb="FF000000"/>
      <name val="Calibri"/>
      <charset val="204"/>
    </font>
    <font>
      <b/>
      <i/>
      <sz val="11"/>
      <color rgb="FF000000"/>
      <name val="Calibri"/>
      <charset val="204"/>
    </font>
    <font>
      <sz val="7"/>
      <color rgb="FF000000"/>
      <name val="Calibri"/>
      <charset val="204"/>
    </font>
    <font>
      <sz val="7"/>
      <color rgb="FFC00000"/>
      <name val="Times New Roman"/>
      <charset val="204"/>
    </font>
    <font>
      <sz val="5"/>
      <name val="Arial Cyr"/>
      <charset val="204"/>
    </font>
    <font>
      <sz val="10"/>
      <color rgb="FFFF0000"/>
      <name val="Calibri"/>
      <charset val="204"/>
    </font>
    <font>
      <sz val="12"/>
      <color rgb="FF000000"/>
      <name val="Times New Roman"/>
      <charset val="204"/>
    </font>
    <font>
      <sz val="8"/>
      <name val="Calibri"/>
      <charset val="204"/>
    </font>
    <font>
      <b/>
      <sz val="8"/>
      <color rgb="FFFF0000"/>
      <name val="Times New Roman"/>
      <charset val="204"/>
    </font>
    <font>
      <b/>
      <sz val="10"/>
      <color rgb="FF000000"/>
      <name val="Calibri"/>
      <charset val="204"/>
    </font>
    <font>
      <sz val="5"/>
      <color rgb="FF000000"/>
      <name val="Calibri"/>
      <charset val="204"/>
    </font>
    <font>
      <b/>
      <sz val="7"/>
      <name val="Arial Cyr"/>
      <charset val="204"/>
    </font>
    <font>
      <sz val="8"/>
      <color rgb="FFC00000"/>
      <name val="Calibri"/>
      <charset val="204"/>
    </font>
    <font>
      <sz val="5"/>
      <color rgb="FF000000"/>
      <name val="Calibri"/>
      <charset val="204"/>
    </font>
    <font>
      <sz val="7"/>
      <color rgb="FF000000"/>
      <name val="Arial Cyr"/>
      <charset val="204"/>
    </font>
    <font>
      <sz val="9"/>
      <name val="Arial Cyr"/>
      <charset val="204"/>
    </font>
    <font>
      <sz val="1"/>
      <name val="Times New Roman"/>
      <charset val="204"/>
    </font>
    <font>
      <b/>
      <sz val="7"/>
      <name val="Times New Roman"/>
      <charset val="204"/>
    </font>
    <font>
      <b/>
      <sz val="7"/>
      <color rgb="FF002060"/>
      <name val="Calibri"/>
      <charset val="204"/>
    </font>
    <font>
      <sz val="11"/>
      <name val="Times New Roman"/>
      <charset val="204"/>
    </font>
    <font>
      <b/>
      <sz val="6"/>
      <name val="Times New Roman"/>
      <charset val="204"/>
    </font>
    <font>
      <b/>
      <sz val="10"/>
      <color rgb="FF002060"/>
      <name val="Times New Roman"/>
      <charset val="204"/>
    </font>
    <font>
      <sz val="7"/>
      <color rgb="FF000000"/>
      <name val="Arial Cyr"/>
      <charset val="204"/>
    </font>
    <font>
      <b/>
      <sz val="12"/>
      <color rgb="FF000000"/>
      <name val="Calibri"/>
      <charset val="204"/>
    </font>
    <font>
      <sz val="8"/>
      <color rgb="FF000000"/>
      <name val="Arial Cyr"/>
      <charset val="204"/>
    </font>
    <font>
      <b/>
      <sz val="12"/>
      <name val="Calibri"/>
      <charset val="204"/>
    </font>
    <font>
      <sz val="4"/>
      <name val="Arial Cyr"/>
      <charset val="204"/>
    </font>
    <font>
      <sz val="5"/>
      <name val="Arial Cyr"/>
      <charset val="204"/>
    </font>
    <font>
      <sz val="8"/>
      <color rgb="FF000000"/>
      <name val="Arial"/>
      <charset val="204"/>
    </font>
    <font>
      <sz val="11"/>
      <name val="Calibri"/>
      <charset val="204"/>
    </font>
    <font>
      <b/>
      <sz val="7"/>
      <color rgb="FF002060"/>
      <name val="Times New Roman"/>
      <charset val="204"/>
    </font>
    <font>
      <b/>
      <sz val="11"/>
      <color rgb="FF002060"/>
      <name val="Times New Roman"/>
      <charset val="204"/>
    </font>
    <font>
      <b/>
      <sz val="11"/>
      <color rgb="FFFF0000"/>
      <name val="Calibri"/>
      <charset val="204"/>
    </font>
    <font>
      <b/>
      <sz val="10"/>
      <color rgb="FFFF0000"/>
      <name val="Calibri"/>
      <charset val="204"/>
    </font>
    <font>
      <sz val="8"/>
      <color rgb="FF000000"/>
      <name val="Times New Roman"/>
      <charset val="204"/>
    </font>
    <font>
      <sz val="11"/>
      <color rgb="FFFF0000"/>
      <name val="Calibri"/>
      <charset val="204"/>
    </font>
    <font>
      <b/>
      <sz val="10"/>
      <color rgb="FF000000"/>
      <name val="Times New Roman"/>
      <charset val="204"/>
    </font>
    <font>
      <b/>
      <sz val="14"/>
      <color rgb="FF000000"/>
      <name val="Calibri"/>
      <charset val="204"/>
    </font>
    <font>
      <b/>
      <sz val="12"/>
      <color rgb="FF002060"/>
      <name val="Calibri"/>
      <charset val="204"/>
    </font>
    <font>
      <b/>
      <sz val="6"/>
      <color rgb="FF000000"/>
      <name val="Calibri"/>
      <charset val="204"/>
    </font>
    <font>
      <b/>
      <sz val="11"/>
      <name val="Arial Cyr"/>
      <charset val="204"/>
    </font>
    <font>
      <b/>
      <sz val="9"/>
      <color rgb="FFC00000"/>
      <name val="Calibri"/>
      <charset val="204"/>
    </font>
    <font>
      <b/>
      <sz val="9"/>
      <name val="Calibri"/>
      <charset val="204"/>
    </font>
    <font>
      <sz val="11"/>
      <color rgb="FFC00000"/>
      <name val="Calibri"/>
      <charset val="204"/>
    </font>
    <font>
      <b/>
      <sz val="8"/>
      <color rgb="FFC00000"/>
      <name val="Calibri"/>
      <charset val="204"/>
    </font>
    <font>
      <b/>
      <sz val="8"/>
      <color rgb="FFC00000"/>
      <name val="Arial Cyr"/>
      <charset val="204"/>
    </font>
    <font>
      <b/>
      <i/>
      <sz val="7"/>
      <name val="Arial Cyr"/>
      <charset val="204"/>
    </font>
    <font>
      <b/>
      <sz val="9"/>
      <color rgb="FF000000"/>
      <name val="Calibri"/>
      <charset val="204"/>
    </font>
    <font>
      <b/>
      <sz val="8"/>
      <color rgb="FFC00000"/>
      <name val="Cambria"/>
      <charset val="204"/>
    </font>
    <font>
      <sz val="9"/>
      <name val="Cambria"/>
      <charset val="204"/>
    </font>
    <font>
      <sz val="8"/>
      <name val="Cambria"/>
      <charset val="204"/>
    </font>
    <font>
      <sz val="8"/>
      <color rgb="FFC00000"/>
      <name val="Cambria"/>
      <charset val="204"/>
    </font>
    <font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10"/>
      <color rgb="FFC00000"/>
      <name val="Calibri"/>
      <charset val="204"/>
    </font>
    <font>
      <b/>
      <sz val="10"/>
      <name val="Calibri"/>
      <charset val="204"/>
    </font>
    <font>
      <b/>
      <sz val="10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8"/>
      <name val="Calibri"/>
      <charset val="204"/>
    </font>
    <font>
      <b/>
      <sz val="9"/>
      <color rgb="FFC00000"/>
      <name val="Cambria"/>
      <charset val="204"/>
    </font>
    <font>
      <sz val="6"/>
      <name val="Arial Cyr"/>
      <charset val="204"/>
    </font>
    <font>
      <sz val="6"/>
      <name val="Cambria"/>
      <charset val="204"/>
    </font>
    <font>
      <i/>
      <sz val="7"/>
      <name val="Calibri"/>
      <charset val="204"/>
    </font>
    <font>
      <b/>
      <sz val="12"/>
      <color rgb="FFFF0000"/>
      <name val="Calibri"/>
      <charset val="204"/>
    </font>
    <font>
      <b/>
      <sz val="10"/>
      <color rgb="FF000000"/>
      <name val="Arial Cyr"/>
      <charset val="204"/>
    </font>
    <font>
      <b/>
      <sz val="7"/>
      <color rgb="FFC00000"/>
      <name val="Cambria"/>
      <charset val="204"/>
    </font>
    <font>
      <sz val="7"/>
      <name val="Cambria"/>
      <charset val="204"/>
    </font>
    <font>
      <b/>
      <i/>
      <sz val="8"/>
      <color rgb="FF000000"/>
      <name val="Calibri"/>
      <charset val="204"/>
    </font>
    <font>
      <b/>
      <sz val="10"/>
      <color rgb="FF000000"/>
      <name val="Calibri"/>
      <charset val="204"/>
    </font>
    <font>
      <b/>
      <i/>
      <sz val="6"/>
      <name val="Arial Cyr"/>
      <charset val="204"/>
    </font>
    <font>
      <sz val="8"/>
      <color rgb="FF000000"/>
      <name val="Calibri"/>
    </font>
    <font>
      <b/>
      <sz val="8"/>
      <color rgb="FFC00000"/>
      <name val="Arial"/>
      <charset val="204"/>
    </font>
    <font>
      <sz val="8"/>
      <color rgb="FF000000"/>
      <name val="Arial Cyr"/>
      <charset val="204"/>
    </font>
    <font>
      <b/>
      <sz val="6"/>
      <name val="Arial Cyr"/>
      <charset val="204"/>
    </font>
    <font>
      <b/>
      <sz val="11"/>
      <color rgb="FF000000"/>
      <name val="Calibri"/>
      <charset val="204"/>
    </font>
    <font>
      <b/>
      <sz val="6"/>
      <color rgb="FF000000"/>
      <name val="Arial Cyr"/>
      <charset val="204"/>
    </font>
    <font>
      <sz val="8"/>
      <name val="Calibri"/>
      <charset val="204"/>
    </font>
    <font>
      <b/>
      <sz val="6"/>
      <name val="Arial Cyr"/>
      <charset val="204"/>
    </font>
    <font>
      <b/>
      <sz val="9"/>
      <color rgb="FFFF0000"/>
      <name val="Calibri"/>
      <charset val="204"/>
    </font>
    <font>
      <b/>
      <sz val="8"/>
      <color rgb="FFFF0000"/>
      <name val="Calibri"/>
      <charset val="204"/>
    </font>
    <font>
      <sz val="9"/>
      <color rgb="FF833B0B"/>
      <name val="Calibri"/>
      <charset val="204"/>
    </font>
    <font>
      <sz val="11"/>
      <color rgb="FF833B0B"/>
      <name val="Calibri"/>
      <charset val="204"/>
    </font>
    <font>
      <b/>
      <sz val="11"/>
      <color rgb="FF833B0B"/>
      <name val="Calibri"/>
      <charset val="204"/>
    </font>
    <font>
      <sz val="10"/>
      <name val="Arial Cyr"/>
      <charset val="204"/>
    </font>
    <font>
      <sz val="11"/>
      <color rgb="FF7F5F00"/>
      <name val="Calibri"/>
      <charset val="204"/>
    </font>
    <font>
      <b/>
      <sz val="11"/>
      <name val="Calibri"/>
      <charset val="204"/>
    </font>
    <font>
      <b/>
      <sz val="11"/>
      <color rgb="FF7F5F00"/>
      <name val="Calibri"/>
      <charset val="204"/>
    </font>
    <font>
      <b/>
      <sz val="9"/>
      <color rgb="FFFF0000"/>
      <name val="Arial Cyr"/>
      <charset val="204"/>
    </font>
    <font>
      <sz val="9"/>
      <color rgb="FFC00000"/>
      <name val="Calibri"/>
      <charset val="204"/>
    </font>
    <font>
      <sz val="10"/>
      <color rgb="FFFF0000"/>
      <name val="Arial Cyr"/>
      <charset val="204"/>
    </font>
    <font>
      <b/>
      <sz val="12"/>
      <name val="Times New Roman"/>
      <charset val="204"/>
    </font>
    <font>
      <sz val="12"/>
      <color rgb="FFC00000"/>
      <name val="Arial Cyr"/>
      <charset val="204"/>
    </font>
    <font>
      <b/>
      <sz val="11"/>
      <color rgb="FF000000"/>
      <name val="Calibri"/>
      <charset val="204"/>
    </font>
    <font>
      <i/>
      <sz val="7"/>
      <name val="Arial Cyr"/>
      <charset val="204"/>
    </font>
    <font>
      <sz val="11"/>
      <color rgb="FFFFCCFF"/>
      <name val="Calibri"/>
      <charset val="204"/>
    </font>
    <font>
      <sz val="8"/>
      <color rgb="FF000000"/>
      <name val="Cambria"/>
      <charset val="204"/>
    </font>
    <font>
      <sz val="6"/>
      <name val="Cambria"/>
      <charset val="204"/>
    </font>
    <font>
      <sz val="11"/>
      <color rgb="FF000000"/>
      <name val="Cambria"/>
      <charset val="204"/>
    </font>
    <font>
      <sz val="10"/>
      <color rgb="FF000000"/>
      <name val="Liberation Sans"/>
      <charset val="204"/>
    </font>
    <font>
      <sz val="11"/>
      <color rgb="FF000000"/>
      <name val="Calibri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rgb="FFEBF1DE"/>
      </patternFill>
    </fill>
    <fill>
      <patternFill patternType="solid">
        <fgColor rgb="FFFBE4D5"/>
        <bgColor rgb="FFFDEADA"/>
      </patternFill>
    </fill>
    <fill>
      <patternFill patternType="solid">
        <fgColor rgb="FFFBE4D5"/>
        <bgColor indexed="64"/>
      </patternFill>
    </fill>
    <fill>
      <patternFill patternType="solid">
        <fgColor rgb="FFFBE4D5"/>
        <bgColor rgb="FFEBF1DE"/>
      </patternFill>
    </fill>
    <fill>
      <patternFill patternType="solid">
        <fgColor rgb="FFEBF1DE"/>
        <bgColor rgb="FFFDEADA"/>
      </patternFill>
    </fill>
    <fill>
      <patternFill patternType="solid">
        <fgColor rgb="FFDEEAF6"/>
        <bgColor rgb="FFFDEADA"/>
      </patternFill>
    </fill>
    <fill>
      <patternFill patternType="solid">
        <fgColor rgb="FFFFF2CB"/>
        <bgColor rgb="FFC3D69B"/>
      </patternFill>
    </fill>
    <fill>
      <patternFill patternType="solid">
        <fgColor rgb="FFFFF2CB"/>
        <bgColor rgb="FFFFD966"/>
      </patternFill>
    </fill>
    <fill>
      <patternFill patternType="solid">
        <fgColor rgb="FFFFF2CB"/>
        <bgColor indexed="64"/>
      </patternFill>
    </fill>
    <fill>
      <patternFill patternType="solid">
        <fgColor rgb="FFFFF2CB"/>
        <bgColor rgb="FFFF9900"/>
      </patternFill>
    </fill>
    <fill>
      <patternFill patternType="solid">
        <fgColor rgb="FFFFF2CB"/>
        <bgColor rgb="FFE6B9B8"/>
      </patternFill>
    </fill>
    <fill>
      <patternFill patternType="solid">
        <fgColor rgb="FFE2EFD9"/>
        <bgColor indexed="64"/>
      </patternFill>
    </fill>
    <fill>
      <patternFill patternType="solid">
        <fgColor rgb="FFC3D69B"/>
        <bgColor rgb="FFBDD7EE"/>
      </patternFill>
    </fill>
    <fill>
      <patternFill patternType="solid">
        <fgColor rgb="FFE2EFD9"/>
        <bgColor rgb="FFBDD7EE"/>
      </patternFill>
    </fill>
    <fill>
      <patternFill patternType="solid">
        <fgColor rgb="FF92D050"/>
        <bgColor rgb="FFC3D69B"/>
      </patternFill>
    </fill>
    <fill>
      <patternFill patternType="solid">
        <fgColor rgb="FFE2EFD9"/>
        <bgColor rgb="FFC3D69B"/>
      </patternFill>
    </fill>
    <fill>
      <patternFill patternType="solid">
        <fgColor rgb="FFE6E4E4"/>
        <bgColor indexed="64"/>
      </patternFill>
    </fill>
    <fill>
      <patternFill patternType="solid">
        <fgColor rgb="FFCCFFCC"/>
        <bgColor rgb="FFC3D69B"/>
      </patternFill>
    </fill>
    <fill>
      <patternFill patternType="solid">
        <fgColor rgb="FFCCFFCC"/>
        <bgColor indexed="64"/>
      </patternFill>
    </fill>
    <fill>
      <patternFill patternType="solid">
        <fgColor rgb="FFEDEDED"/>
        <bgColor rgb="FFFDEADA"/>
      </patternFill>
    </fill>
    <fill>
      <patternFill patternType="solid">
        <fgColor rgb="FFEDEDED"/>
        <bgColor indexed="64"/>
      </patternFill>
    </fill>
    <fill>
      <patternFill patternType="solid">
        <fgColor rgb="FFDEEAF6"/>
        <bgColor rgb="FFFAC090"/>
      </patternFill>
    </fill>
    <fill>
      <patternFill patternType="solid">
        <fgColor rgb="FFEDEDED"/>
        <bgColor rgb="FFFAC090"/>
      </patternFill>
    </fill>
    <fill>
      <patternFill patternType="solid">
        <fgColor rgb="FFDEEAF6"/>
        <bgColor rgb="FFE6B9B8"/>
      </patternFill>
    </fill>
    <fill>
      <patternFill patternType="solid">
        <fgColor rgb="FFEDEDED"/>
        <bgColor rgb="FFE6B9B8"/>
      </patternFill>
    </fill>
    <fill>
      <patternFill patternType="solid">
        <fgColor rgb="FFDEEAF6"/>
        <bgColor indexed="64"/>
      </patternFill>
    </fill>
    <fill>
      <patternFill patternType="solid">
        <fgColor rgb="FFD9E3F3"/>
        <bgColor indexed="64"/>
      </patternFill>
    </fill>
    <fill>
      <patternFill patternType="solid">
        <fgColor rgb="FFFFF2CB"/>
        <bgColor rgb="FFEBF1DE"/>
      </patternFill>
    </fill>
    <fill>
      <patternFill patternType="solid">
        <fgColor rgb="FFFFF2CB"/>
        <bgColor rgb="FFFDEADA"/>
      </patternFill>
    </fill>
    <fill>
      <patternFill patternType="solid">
        <fgColor rgb="FFFFF2CB"/>
        <bgColor rgb="FFFAC090"/>
      </patternFill>
    </fill>
    <fill>
      <patternFill patternType="solid">
        <fgColor rgb="FFFBE4D5"/>
        <bgColor rgb="FFE6B9B8"/>
      </patternFill>
    </fill>
    <fill>
      <patternFill patternType="solid">
        <fgColor rgb="FFD5DCE4"/>
        <bgColor rgb="FFFDEADA"/>
      </patternFill>
    </fill>
    <fill>
      <patternFill patternType="solid">
        <fgColor rgb="FFD5DCE4"/>
        <bgColor indexed="64"/>
      </patternFill>
    </fill>
    <fill>
      <patternFill patternType="solid">
        <fgColor rgb="FFD5DCE4"/>
        <bgColor rgb="FFFAC090"/>
      </patternFill>
    </fill>
  </fills>
  <borders count="8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69" fillId="0" borderId="0">
      <protection locked="0"/>
    </xf>
    <xf numFmtId="9" fontId="170" fillId="0" borderId="0">
      <alignment vertical="top"/>
      <protection locked="0"/>
    </xf>
  </cellStyleXfs>
  <cellXfs count="3153">
    <xf numFmtId="0" fontId="0" fillId="0" borderId="0" xfId="0">
      <alignment vertical="center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Border="1" applyAlignment="1"/>
    <xf numFmtId="0" fontId="2" fillId="0" borderId="0" xfId="0" applyFont="1" applyBorder="1" applyAlignment="1"/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/>
    <xf numFmtId="0" fontId="2" fillId="0" borderId="0" xfId="0" applyFont="1" applyBorder="1" applyAlignment="1">
      <alignment horizontal="center"/>
    </xf>
    <xf numFmtId="0" fontId="5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Border="1" applyAlignment="1"/>
    <xf numFmtId="0" fontId="5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7" fillId="0" borderId="0" xfId="0" applyFont="1" applyBorder="1" applyAlignment="1"/>
    <xf numFmtId="0" fontId="2" fillId="0" borderId="0" xfId="0" applyFont="1" applyBorder="1" applyAlignment="1">
      <alignment horizontal="left"/>
    </xf>
    <xf numFmtId="0" fontId="5" fillId="0" borderId="0" xfId="0" applyFont="1" applyBorder="1" applyAlignment="1"/>
    <xf numFmtId="0" fontId="8" fillId="0" borderId="0" xfId="0" applyFont="1" applyBorder="1" applyAlignment="1"/>
    <xf numFmtId="0" fontId="3" fillId="0" borderId="0" xfId="0" applyFont="1" applyAlignment="1">
      <alignment horizontal="left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/>
    <xf numFmtId="0" fontId="8" fillId="0" borderId="0" xfId="0" applyFont="1" applyAlignment="1">
      <alignment horizontal="left"/>
    </xf>
    <xf numFmtId="0" fontId="11" fillId="0" borderId="0" xfId="0" applyFont="1" applyBorder="1" applyAlignment="1"/>
    <xf numFmtId="0" fontId="9" fillId="0" borderId="0" xfId="0" applyFont="1" applyBorder="1" applyAlignment="1"/>
    <xf numFmtId="0" fontId="12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3" fillId="0" borderId="0" xfId="0" applyFont="1" applyBorder="1" applyAlignment="1"/>
    <xf numFmtId="0" fontId="8" fillId="0" borderId="0" xfId="0" applyFont="1" applyBorder="1" applyAlignment="1">
      <alignment horizontal="center"/>
    </xf>
    <xf numFmtId="0" fontId="1" fillId="0" borderId="1" xfId="0" applyFont="1" applyBorder="1" applyAlignment="1"/>
    <xf numFmtId="0" fontId="8" fillId="0" borderId="0" xfId="0" applyFont="1" applyAlignment="1"/>
    <xf numFmtId="0" fontId="14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164" fontId="12" fillId="0" borderId="0" xfId="0" applyNumberFormat="1" applyFont="1" applyBorder="1" applyAlignment="1">
      <alignment horizontal="left"/>
    </xf>
    <xf numFmtId="0" fontId="15" fillId="0" borderId="0" xfId="0" applyFont="1" applyBorder="1" applyAlignment="1">
      <alignment horizontal="center"/>
    </xf>
    <xf numFmtId="0" fontId="3" fillId="0" borderId="0" xfId="0" applyFont="1" applyAlignment="1"/>
    <xf numFmtId="0" fontId="16" fillId="0" borderId="0" xfId="0" applyFont="1" applyAlignment="1">
      <alignment horizontal="left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12" fillId="0" borderId="0" xfId="0" applyFont="1" applyBorder="1" applyAlignment="1">
      <alignment horizontal="left"/>
    </xf>
    <xf numFmtId="0" fontId="13" fillId="0" borderId="0" xfId="0" applyFont="1" applyFill="1" applyBorder="1" applyAlignment="1"/>
    <xf numFmtId="0" fontId="17" fillId="0" borderId="0" xfId="0" applyFont="1" applyFill="1" applyBorder="1" applyAlignment="1"/>
    <xf numFmtId="0" fontId="3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/>
    <xf numFmtId="0" fontId="18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/>
    <xf numFmtId="0" fontId="11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17" fillId="0" borderId="0" xfId="0" applyFont="1" applyBorder="1" applyAlignment="1"/>
    <xf numFmtId="0" fontId="3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21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22" fillId="0" borderId="0" xfId="0" applyFont="1" applyAlignment="1"/>
    <xf numFmtId="0" fontId="15" fillId="0" borderId="0" xfId="0" applyFont="1" applyAlignment="1"/>
    <xf numFmtId="0" fontId="3" fillId="0" borderId="0" xfId="0" applyFont="1" applyAlignment="1">
      <alignment horizontal="center"/>
    </xf>
    <xf numFmtId="0" fontId="13" fillId="0" borderId="0" xfId="0" applyFont="1" applyAlignment="1"/>
    <xf numFmtId="0" fontId="17" fillId="0" borderId="0" xfId="0" applyFont="1" applyAlignment="1"/>
    <xf numFmtId="0" fontId="3" fillId="0" borderId="0" xfId="0" applyFont="1" applyAlignment="1">
      <alignment horizontal="right"/>
    </xf>
    <xf numFmtId="0" fontId="4" fillId="0" borderId="0" xfId="0" applyFont="1" applyFill="1" applyBorder="1" applyAlignment="1">
      <alignment horizontal="left"/>
    </xf>
    <xf numFmtId="164" fontId="12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23" fillId="0" borderId="0" xfId="0" applyFont="1" applyAlignment="1">
      <alignment horizontal="center"/>
    </xf>
    <xf numFmtId="0" fontId="11" fillId="0" borderId="0" xfId="0" applyFont="1" applyAlignment="1"/>
    <xf numFmtId="0" fontId="19" fillId="0" borderId="0" xfId="0" applyFont="1" applyAlignment="1">
      <alignment horizontal="left"/>
    </xf>
    <xf numFmtId="0" fontId="12" fillId="0" borderId="0" xfId="0" applyFont="1" applyAlignment="1"/>
    <xf numFmtId="0" fontId="22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49" fontId="12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9" fillId="0" borderId="0" xfId="0" applyFont="1" applyAlignment="1"/>
    <xf numFmtId="0" fontId="12" fillId="0" borderId="0" xfId="0" applyFont="1" applyAlignment="1">
      <alignment horizontal="center"/>
    </xf>
    <xf numFmtId="164" fontId="1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" fontId="24" fillId="0" borderId="0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165" fontId="12" fillId="0" borderId="0" xfId="0" applyNumberFormat="1" applyFont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167" fontId="12" fillId="0" borderId="0" xfId="0" applyNumberFormat="1" applyFont="1" applyFill="1" applyBorder="1" applyAlignment="1">
      <alignment horizontal="center"/>
    </xf>
    <xf numFmtId="166" fontId="12" fillId="0" borderId="0" xfId="0" applyNumberFormat="1" applyFont="1" applyFill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14" fillId="0" borderId="0" xfId="0" applyFont="1" applyAlignment="1"/>
    <xf numFmtId="0" fontId="1" fillId="0" borderId="0" xfId="0" applyFont="1" applyAlignment="1">
      <alignment horizontal="right"/>
    </xf>
    <xf numFmtId="0" fontId="19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5" fillId="0" borderId="0" xfId="0" applyFont="1" applyAlignment="1"/>
    <xf numFmtId="0" fontId="26" fillId="0" borderId="0" xfId="0" applyFont="1" applyAlignment="1"/>
    <xf numFmtId="2" fontId="26" fillId="0" borderId="0" xfId="0" applyNumberFormat="1" applyFont="1" applyAlignment="1"/>
    <xf numFmtId="0" fontId="4" fillId="0" borderId="0" xfId="0" applyFont="1" applyAlignment="1"/>
    <xf numFmtId="0" fontId="23" fillId="0" borderId="0" xfId="0" applyFont="1" applyAlignment="1">
      <alignment horizontal="left"/>
    </xf>
    <xf numFmtId="164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left"/>
    </xf>
    <xf numFmtId="166" fontId="3" fillId="0" borderId="0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0" xfId="0" applyFont="1" applyBorder="1" applyAlignment="1"/>
    <xf numFmtId="0" fontId="26" fillId="0" borderId="0" xfId="0" applyFont="1" applyFill="1" applyBorder="1" applyAlignment="1"/>
    <xf numFmtId="2" fontId="26" fillId="0" borderId="0" xfId="0" applyNumberFormat="1" applyFont="1" applyFill="1" applyBorder="1" applyAlignment="1"/>
    <xf numFmtId="0" fontId="4" fillId="0" borderId="0" xfId="0" applyFont="1" applyFill="1" applyBorder="1" applyAlignment="1"/>
    <xf numFmtId="2" fontId="24" fillId="0" borderId="0" xfId="0" applyNumberFormat="1" applyFont="1" applyAlignment="1">
      <alignment horizontal="center"/>
    </xf>
    <xf numFmtId="0" fontId="11" fillId="0" borderId="0" xfId="0" applyFont="1" applyBorder="1" applyAlignment="1">
      <alignment horizontal="center"/>
    </xf>
    <xf numFmtId="165" fontId="28" fillId="0" borderId="0" xfId="0" applyNumberFormat="1" applyFont="1" applyAlignment="1"/>
    <xf numFmtId="166" fontId="28" fillId="0" borderId="0" xfId="0" applyNumberFormat="1" applyFont="1" applyAlignment="1"/>
    <xf numFmtId="2" fontId="28" fillId="0" borderId="0" xfId="0" applyNumberFormat="1" applyFont="1" applyAlignment="1"/>
    <xf numFmtId="2" fontId="28" fillId="0" borderId="0" xfId="0" applyNumberFormat="1" applyFont="1" applyBorder="1" applyAlignment="1"/>
    <xf numFmtId="165" fontId="28" fillId="0" borderId="0" xfId="0" applyNumberFormat="1" applyFont="1" applyBorder="1" applyAlignment="1"/>
    <xf numFmtId="0" fontId="14" fillId="0" borderId="0" xfId="0" applyFont="1" applyBorder="1" applyAlignment="1"/>
    <xf numFmtId="0" fontId="20" fillId="0" borderId="0" xfId="0" applyFont="1" applyAlignment="1">
      <alignment horizontal="left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30" fillId="0" borderId="0" xfId="0" applyFont="1" applyFill="1" applyBorder="1" applyAlignment="1"/>
    <xf numFmtId="0" fontId="31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4" fillId="0" borderId="0" xfId="0" applyFont="1" applyBorder="1" applyAlignment="1"/>
    <xf numFmtId="0" fontId="4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66" fontId="27" fillId="0" borderId="0" xfId="0" applyNumberFormat="1" applyFont="1" applyAlignment="1"/>
    <xf numFmtId="165" fontId="11" fillId="0" borderId="0" xfId="0" applyNumberFormat="1" applyFont="1" applyFill="1" applyBorder="1" applyAlignment="1">
      <alignment horizontal="center"/>
    </xf>
    <xf numFmtId="165" fontId="28" fillId="0" borderId="0" xfId="0" applyNumberFormat="1" applyFont="1" applyFill="1" applyBorder="1" applyAlignment="1"/>
    <xf numFmtId="166" fontId="28" fillId="0" borderId="0" xfId="0" applyNumberFormat="1" applyFont="1" applyFill="1" applyBorder="1" applyAlignment="1"/>
    <xf numFmtId="2" fontId="28" fillId="0" borderId="0" xfId="0" applyNumberFormat="1" applyFont="1" applyFill="1" applyBorder="1" applyAlignment="1"/>
    <xf numFmtId="164" fontId="12" fillId="0" borderId="0" xfId="0" applyNumberFormat="1" applyFont="1" applyAlignment="1">
      <alignment horizontal="left"/>
    </xf>
    <xf numFmtId="164" fontId="12" fillId="0" borderId="0" xfId="0" applyNumberFormat="1" applyFont="1" applyBorder="1" applyAlignment="1">
      <alignment horizontal="center"/>
    </xf>
    <xf numFmtId="166" fontId="27" fillId="0" borderId="0" xfId="0" applyNumberFormat="1" applyFont="1" applyFill="1" applyBorder="1" applyAlignment="1"/>
    <xf numFmtId="0" fontId="34" fillId="0" borderId="0" xfId="0" applyFont="1" applyFill="1" applyBorder="1" applyAlignment="1">
      <alignment horizontal="left"/>
    </xf>
    <xf numFmtId="0" fontId="35" fillId="0" borderId="0" xfId="0" applyFont="1" applyFill="1" applyBorder="1">
      <alignment vertical="center"/>
    </xf>
    <xf numFmtId="0" fontId="6" fillId="0" borderId="0" xfId="0" applyFont="1" applyAlignment="1">
      <alignment horizontal="left"/>
    </xf>
    <xf numFmtId="0" fontId="19" fillId="0" borderId="0" xfId="0" applyFont="1" applyAlignment="1"/>
    <xf numFmtId="0" fontId="36" fillId="0" borderId="0" xfId="0" applyFont="1" applyAlignment="1">
      <alignment horizontal="left"/>
    </xf>
    <xf numFmtId="0" fontId="26" fillId="0" borderId="0" xfId="0" applyFont="1" applyBorder="1" applyAlignment="1"/>
    <xf numFmtId="9" fontId="8" fillId="0" borderId="0" xfId="0" applyNumberFormat="1" applyFont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/>
    <xf numFmtId="0" fontId="9" fillId="0" borderId="7" xfId="0" applyFont="1" applyBorder="1" applyAlignment="1"/>
    <xf numFmtId="0" fontId="1" fillId="0" borderId="7" xfId="0" applyFont="1" applyBorder="1" applyAlignment="1">
      <alignment horizontal="left"/>
    </xf>
    <xf numFmtId="0" fontId="9" fillId="0" borderId="3" xfId="0" applyFont="1" applyBorder="1" applyAlignment="1"/>
    <xf numFmtId="0" fontId="1" fillId="0" borderId="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37" fillId="0" borderId="8" xfId="0" applyFont="1" applyBorder="1" applyAlignment="1">
      <alignment horizontal="left"/>
    </xf>
    <xf numFmtId="0" fontId="1" fillId="0" borderId="9" xfId="0" applyFont="1" applyBorder="1" applyAlignment="1"/>
    <xf numFmtId="0" fontId="19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2" fontId="24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0" fontId="3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40" fillId="0" borderId="10" xfId="0" applyFont="1" applyBorder="1" applyAlignment="1">
      <alignment horizontal="center" vertical="center"/>
    </xf>
    <xf numFmtId="0" fontId="1" fillId="0" borderId="3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40" fillId="0" borderId="0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1" fillId="0" borderId="12" xfId="0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0" fontId="37" fillId="0" borderId="12" xfId="0" applyFont="1" applyBorder="1" applyAlignment="1">
      <alignment horizontal="left"/>
    </xf>
    <xf numFmtId="0" fontId="6" fillId="0" borderId="11" xfId="0" applyFont="1" applyFill="1" applyBorder="1" applyAlignment="1"/>
    <xf numFmtId="165" fontId="11" fillId="0" borderId="0" xfId="0" applyNumberFormat="1" applyFont="1" applyBorder="1" applyAlignment="1">
      <alignment horizontal="center"/>
    </xf>
    <xf numFmtId="2" fontId="42" fillId="0" borderId="0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/>
    <xf numFmtId="0" fontId="9" fillId="0" borderId="10" xfId="0" applyFont="1" applyBorder="1" applyAlignment="1">
      <alignment horizontal="center"/>
    </xf>
    <xf numFmtId="0" fontId="40" fillId="0" borderId="11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44" fillId="0" borderId="16" xfId="0" applyFont="1" applyBorder="1" applyAlignment="1">
      <alignment horizontal="left"/>
    </xf>
    <xf numFmtId="0" fontId="44" fillId="0" borderId="15" xfId="0" applyFont="1" applyBorder="1" applyAlignment="1">
      <alignment horizontal="left"/>
    </xf>
    <xf numFmtId="0" fontId="44" fillId="0" borderId="8" xfId="0" applyFont="1" applyBorder="1" applyAlignment="1">
      <alignment horizontal="left"/>
    </xf>
    <xf numFmtId="0" fontId="44" fillId="0" borderId="17" xfId="0" applyFont="1" applyBorder="1" applyAlignment="1">
      <alignment horizontal="left"/>
    </xf>
    <xf numFmtId="0" fontId="6" fillId="0" borderId="2" xfId="0" applyFont="1" applyBorder="1" applyAlignment="1"/>
    <xf numFmtId="165" fontId="24" fillId="0" borderId="0" xfId="0" applyNumberFormat="1" applyFont="1" applyBorder="1" applyAlignment="1">
      <alignment horizontal="center"/>
    </xf>
    <xf numFmtId="0" fontId="1" fillId="0" borderId="12" xfId="0" applyFont="1" applyBorder="1" applyAlignment="1"/>
    <xf numFmtId="0" fontId="1" fillId="0" borderId="18" xfId="0" applyFont="1" applyBorder="1" applyAlignment="1"/>
    <xf numFmtId="0" fontId="17" fillId="0" borderId="12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" fillId="0" borderId="14" xfId="0" applyFont="1" applyBorder="1" applyAlignment="1"/>
    <xf numFmtId="0" fontId="40" fillId="0" borderId="0" xfId="0" applyFont="1" applyFill="1" applyBorder="1" applyAlignment="1">
      <alignment horizontal="center"/>
    </xf>
    <xf numFmtId="2" fontId="45" fillId="2" borderId="6" xfId="0" applyNumberFormat="1" applyFont="1" applyFill="1" applyBorder="1" applyAlignment="1"/>
    <xf numFmtId="2" fontId="38" fillId="2" borderId="7" xfId="0" applyNumberFormat="1" applyFont="1" applyFill="1" applyBorder="1" applyAlignment="1">
      <alignment horizontal="center"/>
    </xf>
    <xf numFmtId="9" fontId="46" fillId="2" borderId="7" xfId="0" applyNumberFormat="1" applyFont="1" applyFill="1" applyBorder="1" applyAlignment="1">
      <alignment horizontal="center"/>
    </xf>
    <xf numFmtId="0" fontId="47" fillId="2" borderId="22" xfId="0" applyFont="1" applyFill="1" applyBorder="1" applyAlignment="1">
      <alignment horizontal="center"/>
    </xf>
    <xf numFmtId="166" fontId="47" fillId="2" borderId="23" xfId="0" applyNumberFormat="1" applyFont="1" applyFill="1" applyBorder="1" applyAlignment="1">
      <alignment horizontal="center"/>
    </xf>
    <xf numFmtId="1" fontId="47" fillId="2" borderId="24" xfId="0" applyNumberFormat="1" applyFont="1" applyFill="1" applyBorder="1" applyAlignment="1">
      <alignment horizontal="center"/>
    </xf>
    <xf numFmtId="0" fontId="47" fillId="2" borderId="25" xfId="0" applyFont="1" applyFill="1" applyBorder="1" applyAlignment="1">
      <alignment horizontal="center"/>
    </xf>
    <xf numFmtId="166" fontId="47" fillId="2" borderId="19" xfId="0" applyNumberFormat="1" applyFont="1" applyFill="1" applyBorder="1" applyAlignment="1">
      <alignment horizontal="center"/>
    </xf>
    <xf numFmtId="1" fontId="47" fillId="2" borderId="19" xfId="0" applyNumberFormat="1" applyFont="1" applyFill="1" applyBorder="1" applyAlignment="1">
      <alignment horizontal="center"/>
    </xf>
    <xf numFmtId="0" fontId="40" fillId="2" borderId="19" xfId="0" applyFont="1" applyFill="1" applyBorder="1" applyAlignment="1">
      <alignment horizontal="center"/>
    </xf>
    <xf numFmtId="0" fontId="1" fillId="2" borderId="26" xfId="0" applyFont="1" applyFill="1" applyBorder="1" applyAlignment="1"/>
    <xf numFmtId="2" fontId="38" fillId="0" borderId="0" xfId="0" applyNumberFormat="1" applyFont="1" applyBorder="1" applyAlignment="1">
      <alignment horizontal="center" vertical="center" wrapText="1"/>
    </xf>
    <xf numFmtId="0" fontId="48" fillId="0" borderId="0" xfId="0" applyFont="1" applyFill="1" applyBorder="1" applyAlignment="1"/>
    <xf numFmtId="166" fontId="42" fillId="0" borderId="0" xfId="0" applyNumberFormat="1" applyFont="1" applyBorder="1" applyAlignment="1">
      <alignment horizontal="center"/>
    </xf>
    <xf numFmtId="0" fontId="19" fillId="0" borderId="0" xfId="0" applyFont="1" applyFill="1" applyBorder="1" applyAlignment="1"/>
    <xf numFmtId="0" fontId="11" fillId="0" borderId="10" xfId="0" applyFont="1" applyBorder="1" applyAlignment="1">
      <alignment horizontal="right"/>
    </xf>
    <xf numFmtId="0" fontId="15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2" fontId="24" fillId="0" borderId="30" xfId="0" applyNumberFormat="1" applyFont="1" applyBorder="1" applyAlignment="1">
      <alignment horizontal="center"/>
    </xf>
    <xf numFmtId="2" fontId="24" fillId="0" borderId="27" xfId="0" applyNumberFormat="1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32" xfId="0" applyFont="1" applyBorder="1" applyAlignment="1">
      <alignment horizontal="center"/>
    </xf>
    <xf numFmtId="0" fontId="49" fillId="0" borderId="32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6" fillId="0" borderId="5" xfId="0" applyFont="1" applyBorder="1" applyAlignment="1"/>
    <xf numFmtId="0" fontId="15" fillId="0" borderId="0" xfId="0" applyFont="1" applyFill="1" applyBorder="1" applyAlignment="1"/>
    <xf numFmtId="0" fontId="23" fillId="0" borderId="34" xfId="0" applyFont="1" applyBorder="1" applyAlignment="1">
      <alignment horizontal="right"/>
    </xf>
    <xf numFmtId="0" fontId="50" fillId="0" borderId="35" xfId="0" applyFont="1" applyBorder="1" applyAlignment="1"/>
    <xf numFmtId="0" fontId="3" fillId="0" borderId="36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165" fontId="11" fillId="0" borderId="35" xfId="0" applyNumberFormat="1" applyFont="1" applyBorder="1" applyAlignment="1">
      <alignment horizontal="center"/>
    </xf>
    <xf numFmtId="2" fontId="24" fillId="0" borderId="35" xfId="0" applyNumberFormat="1" applyFont="1" applyBorder="1" applyAlignment="1">
      <alignment horizontal="center"/>
    </xf>
    <xf numFmtId="2" fontId="11" fillId="0" borderId="35" xfId="0" applyNumberFormat="1" applyFont="1" applyBorder="1" applyAlignment="1">
      <alignment horizontal="center"/>
    </xf>
    <xf numFmtId="2" fontId="51" fillId="0" borderId="35" xfId="0" applyNumberFormat="1" applyFont="1" applyBorder="1" applyAlignment="1">
      <alignment horizontal="center"/>
    </xf>
    <xf numFmtId="0" fontId="6" fillId="0" borderId="38" xfId="0" applyFont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49" fontId="23" fillId="0" borderId="34" xfId="0" applyNumberFormat="1" applyFont="1" applyBorder="1" applyAlignment="1">
      <alignment horizontal="right"/>
    </xf>
    <xf numFmtId="0" fontId="3" fillId="0" borderId="35" xfId="0" applyFont="1" applyBorder="1" applyAlignment="1"/>
    <xf numFmtId="2" fontId="12" fillId="0" borderId="37" xfId="0" applyNumberFormat="1" applyFont="1" applyBorder="1" applyAlignment="1">
      <alignment horizontal="center"/>
    </xf>
    <xf numFmtId="2" fontId="12" fillId="0" borderId="35" xfId="0" applyNumberFormat="1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2" fontId="24" fillId="0" borderId="39" xfId="0" applyNumberFormat="1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49" fillId="0" borderId="0" xfId="0" applyFont="1" applyFill="1" applyBorder="1" applyAlignment="1">
      <alignment horizontal="left"/>
    </xf>
    <xf numFmtId="2" fontId="53" fillId="0" borderId="0" xfId="0" applyNumberFormat="1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/>
    </xf>
    <xf numFmtId="0" fontId="35" fillId="0" borderId="0" xfId="0" applyFont="1" applyFill="1" applyBorder="1" applyAlignment="1"/>
    <xf numFmtId="0" fontId="12" fillId="0" borderId="37" xfId="0" applyFont="1" applyBorder="1" applyAlignment="1">
      <alignment horizontal="center"/>
    </xf>
    <xf numFmtId="166" fontId="24" fillId="0" borderId="35" xfId="0" applyNumberFormat="1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37" fillId="0" borderId="0" xfId="0" applyFont="1" applyFill="1" applyBorder="1" applyAlignment="1">
      <alignment horizontal="center"/>
    </xf>
    <xf numFmtId="2" fontId="39" fillId="0" borderId="0" xfId="0" applyNumberFormat="1" applyFont="1" applyFill="1" applyBorder="1" applyAlignment="1">
      <alignment horizontal="center" vertical="center"/>
    </xf>
    <xf numFmtId="165" fontId="39" fillId="0" borderId="0" xfId="0" applyNumberFormat="1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54" fillId="0" borderId="35" xfId="0" applyFont="1" applyFill="1" applyBorder="1" applyAlignment="1"/>
    <xf numFmtId="165" fontId="11" fillId="0" borderId="39" xfId="0" applyNumberFormat="1" applyFont="1" applyBorder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55" fillId="0" borderId="0" xfId="0" applyFont="1" applyFill="1" applyBorder="1" applyAlignment="1">
      <alignment horizontal="right"/>
    </xf>
    <xf numFmtId="9" fontId="56" fillId="0" borderId="0" xfId="0" applyNumberFormat="1" applyFont="1" applyFill="1" applyBorder="1" applyAlignment="1">
      <alignment horizontal="left"/>
    </xf>
    <xf numFmtId="2" fontId="55" fillId="0" borderId="0" xfId="0" applyNumberFormat="1" applyFont="1" applyFill="1" applyBorder="1" applyAlignment="1">
      <alignment horizontal="center"/>
    </xf>
    <xf numFmtId="165" fontId="57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 applyAlignment="1">
      <alignment horizontal="left"/>
    </xf>
    <xf numFmtId="2" fontId="58" fillId="0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0" fontId="57" fillId="0" borderId="0" xfId="0" applyFont="1" applyBorder="1" applyAlignment="1">
      <alignment horizontal="left"/>
    </xf>
    <xf numFmtId="0" fontId="57" fillId="0" borderId="0" xfId="0" applyFont="1" applyFill="1" applyBorder="1" applyAlignment="1">
      <alignment horizontal="left"/>
    </xf>
    <xf numFmtId="165" fontId="19" fillId="0" borderId="0" xfId="0" applyNumberFormat="1" applyFont="1" applyFill="1" applyBorder="1" applyAlignment="1">
      <alignment horizontal="center"/>
    </xf>
    <xf numFmtId="0" fontId="52" fillId="0" borderId="0" xfId="0" applyFont="1" applyFill="1" applyBorder="1">
      <alignment vertical="center"/>
    </xf>
    <xf numFmtId="2" fontId="59" fillId="0" borderId="0" xfId="0" applyNumberFormat="1" applyFont="1" applyFill="1" applyBorder="1" applyAlignment="1">
      <alignment horizontal="left" vertical="center" wrapText="1"/>
    </xf>
    <xf numFmtId="0" fontId="23" fillId="0" borderId="41" xfId="0" applyFont="1" applyBorder="1" applyAlignment="1">
      <alignment horizontal="right"/>
    </xf>
    <xf numFmtId="0" fontId="3" fillId="0" borderId="42" xfId="0" applyFont="1" applyBorder="1" applyAlignment="1">
      <alignment horizontal="center"/>
    </xf>
    <xf numFmtId="0" fontId="12" fillId="0" borderId="43" xfId="0" applyFont="1" applyBorder="1" applyAlignment="1">
      <alignment horizontal="center"/>
    </xf>
    <xf numFmtId="0" fontId="12" fillId="0" borderId="44" xfId="0" applyFont="1" applyBorder="1" applyAlignment="1">
      <alignment horizontal="center"/>
    </xf>
    <xf numFmtId="2" fontId="12" fillId="0" borderId="44" xfId="0" applyNumberFormat="1" applyFont="1" applyBorder="1" applyAlignment="1">
      <alignment horizontal="center"/>
    </xf>
    <xf numFmtId="2" fontId="24" fillId="0" borderId="44" xfId="0" applyNumberFormat="1" applyFont="1" applyBorder="1" applyAlignment="1">
      <alignment horizontal="center"/>
    </xf>
    <xf numFmtId="2" fontId="11" fillId="0" borderId="45" xfId="0" applyNumberFormat="1" applyFont="1" applyBorder="1" applyAlignment="1">
      <alignment horizontal="center"/>
    </xf>
    <xf numFmtId="2" fontId="11" fillId="0" borderId="44" xfId="0" applyNumberFormat="1" applyFont="1" applyBorder="1" applyAlignment="1">
      <alignment horizontal="center"/>
    </xf>
    <xf numFmtId="2" fontId="11" fillId="0" borderId="46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right"/>
    </xf>
    <xf numFmtId="0" fontId="44" fillId="0" borderId="47" xfId="0" applyFont="1" applyBorder="1" applyAlignment="1">
      <alignment horizontal="right"/>
    </xf>
    <xf numFmtId="0" fontId="3" fillId="0" borderId="19" xfId="0" applyFont="1" applyBorder="1" applyAlignment="1"/>
    <xf numFmtId="0" fontId="3" fillId="0" borderId="48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2" fontId="12" fillId="0" borderId="50" xfId="0" applyNumberFormat="1" applyFont="1" applyBorder="1" applyAlignment="1">
      <alignment horizontal="center"/>
    </xf>
    <xf numFmtId="0" fontId="12" fillId="0" borderId="50" xfId="0" applyFont="1" applyBorder="1" applyAlignment="1">
      <alignment horizontal="center"/>
    </xf>
    <xf numFmtId="0" fontId="11" fillId="0" borderId="50" xfId="0" applyFont="1" applyFill="1" applyBorder="1" applyAlignment="1">
      <alignment horizontal="center"/>
    </xf>
    <xf numFmtId="0" fontId="11" fillId="0" borderId="50" xfId="0" applyFont="1" applyBorder="1" applyAlignment="1">
      <alignment horizontal="center"/>
    </xf>
    <xf numFmtId="0" fontId="44" fillId="0" borderId="35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9" fillId="0" borderId="11" xfId="0" applyFont="1" applyBorder="1" applyAlignment="1">
      <alignment horizontal="left"/>
    </xf>
    <xf numFmtId="2" fontId="17" fillId="0" borderId="3" xfId="0" applyNumberFormat="1" applyFont="1" applyBorder="1" applyAlignment="1">
      <alignment horizontal="center" vertical="center"/>
    </xf>
    <xf numFmtId="2" fontId="17" fillId="0" borderId="15" xfId="0" applyNumberFormat="1" applyFont="1" applyBorder="1" applyAlignment="1">
      <alignment horizontal="center" vertical="center"/>
    </xf>
    <xf numFmtId="2" fontId="17" fillId="0" borderId="8" xfId="0" applyNumberFormat="1" applyFont="1" applyBorder="1" applyAlignment="1">
      <alignment horizontal="center" vertical="center"/>
    </xf>
    <xf numFmtId="166" fontId="17" fillId="0" borderId="30" xfId="0" applyNumberFormat="1" applyFont="1" applyBorder="1" applyAlignment="1">
      <alignment horizontal="center" vertical="center"/>
    </xf>
    <xf numFmtId="0" fontId="40" fillId="0" borderId="27" xfId="0" applyFont="1" applyBorder="1" applyAlignment="1">
      <alignment horizontal="left"/>
    </xf>
    <xf numFmtId="166" fontId="40" fillId="0" borderId="27" xfId="0" applyNumberFormat="1" applyFont="1" applyBorder="1" applyAlignment="1">
      <alignment horizontal="left"/>
    </xf>
    <xf numFmtId="0" fontId="40" fillId="0" borderId="27" xfId="0" applyFont="1" applyBorder="1" applyAlignment="1"/>
    <xf numFmtId="0" fontId="40" fillId="0" borderId="52" xfId="0" applyFont="1" applyBorder="1" applyAlignment="1">
      <alignment horizontal="left"/>
    </xf>
    <xf numFmtId="166" fontId="61" fillId="0" borderId="27" xfId="0" applyNumberFormat="1" applyFont="1" applyBorder="1" applyAlignment="1">
      <alignment horizontal="left"/>
    </xf>
    <xf numFmtId="2" fontId="61" fillId="0" borderId="27" xfId="0" applyNumberFormat="1" applyFont="1" applyBorder="1" applyAlignment="1">
      <alignment horizontal="left"/>
    </xf>
    <xf numFmtId="0" fontId="61" fillId="0" borderId="53" xfId="0" applyFont="1" applyBorder="1" applyAlignment="1">
      <alignment horizontal="center"/>
    </xf>
    <xf numFmtId="2" fontId="62" fillId="0" borderId="0" xfId="0" applyNumberFormat="1" applyFont="1" applyFill="1" applyBorder="1" applyAlignment="1">
      <alignment horizontal="center"/>
    </xf>
    <xf numFmtId="0" fontId="1" fillId="0" borderId="34" xfId="0" applyFont="1" applyBorder="1" applyAlignment="1"/>
    <xf numFmtId="0" fontId="55" fillId="3" borderId="54" xfId="0" applyFont="1" applyFill="1" applyBorder="1" applyAlignment="1">
      <alignment horizontal="right"/>
    </xf>
    <xf numFmtId="9" fontId="56" fillId="0" borderId="54" xfId="0" applyNumberFormat="1" applyFont="1" applyBorder="1" applyAlignment="1">
      <alignment horizontal="left"/>
    </xf>
    <xf numFmtId="2" fontId="55" fillId="3" borderId="43" xfId="0" applyNumberFormat="1" applyFont="1" applyFill="1" applyBorder="1" applyAlignment="1">
      <alignment horizontal="center"/>
    </xf>
    <xf numFmtId="2" fontId="55" fillId="3" borderId="44" xfId="0" applyNumberFormat="1" applyFont="1" applyFill="1" applyBorder="1" applyAlignment="1">
      <alignment horizontal="center"/>
    </xf>
    <xf numFmtId="2" fontId="55" fillId="0" borderId="44" xfId="0" applyNumberFormat="1" applyFont="1" applyBorder="1" applyAlignment="1">
      <alignment horizontal="center"/>
    </xf>
    <xf numFmtId="2" fontId="55" fillId="0" borderId="46" xfId="0" applyNumberFormat="1" applyFont="1" applyBorder="1" applyAlignment="1">
      <alignment horizontal="center"/>
    </xf>
    <xf numFmtId="2" fontId="63" fillId="3" borderId="35" xfId="0" applyNumberFormat="1" applyFont="1" applyFill="1" applyBorder="1" applyAlignment="1">
      <alignment horizontal="center"/>
    </xf>
    <xf numFmtId="2" fontId="63" fillId="3" borderId="44" xfId="0" applyNumberFormat="1" applyFont="1" applyFill="1" applyBorder="1" applyAlignment="1">
      <alignment horizontal="center"/>
    </xf>
    <xf numFmtId="2" fontId="63" fillId="0" borderId="44" xfId="0" applyNumberFormat="1" applyFont="1" applyBorder="1" applyAlignment="1">
      <alignment horizontal="center"/>
    </xf>
    <xf numFmtId="166" fontId="63" fillId="0" borderId="44" xfId="0" applyNumberFormat="1" applyFont="1" applyBorder="1" applyAlignment="1">
      <alignment horizontal="center"/>
    </xf>
    <xf numFmtId="166" fontId="64" fillId="3" borderId="45" xfId="0" applyNumberFormat="1" applyFont="1" applyFill="1" applyBorder="1" applyAlignment="1">
      <alignment horizontal="center"/>
    </xf>
    <xf numFmtId="166" fontId="64" fillId="0" borderId="44" xfId="0" applyNumberFormat="1" applyFont="1" applyBorder="1" applyAlignment="1">
      <alignment horizontal="center"/>
    </xf>
    <xf numFmtId="2" fontId="63" fillId="3" borderId="55" xfId="0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right"/>
    </xf>
    <xf numFmtId="0" fontId="1" fillId="0" borderId="47" xfId="0" applyFont="1" applyBorder="1" applyAlignment="1"/>
    <xf numFmtId="0" fontId="40" fillId="0" borderId="56" xfId="0" applyFont="1" applyBorder="1" applyAlignment="1">
      <alignment horizontal="left"/>
    </xf>
    <xf numFmtId="0" fontId="8" fillId="0" borderId="56" xfId="0" applyFont="1" applyBorder="1" applyAlignment="1">
      <alignment horizontal="center"/>
    </xf>
    <xf numFmtId="2" fontId="11" fillId="0" borderId="49" xfId="0" applyNumberFormat="1" applyFont="1" applyBorder="1" applyAlignment="1">
      <alignment horizontal="center"/>
    </xf>
    <xf numFmtId="2" fontId="11" fillId="0" borderId="50" xfId="0" applyNumberFormat="1" applyFont="1" applyBorder="1" applyAlignment="1">
      <alignment horizontal="center"/>
    </xf>
    <xf numFmtId="2" fontId="11" fillId="0" borderId="57" xfId="0" applyNumberFormat="1" applyFont="1" applyBorder="1" applyAlignment="1">
      <alignment horizontal="center"/>
    </xf>
    <xf numFmtId="2" fontId="11" fillId="0" borderId="58" xfId="0" applyNumberFormat="1" applyFont="1" applyBorder="1" applyAlignment="1">
      <alignment horizontal="center"/>
    </xf>
    <xf numFmtId="2" fontId="11" fillId="0" borderId="59" xfId="0" applyNumberFormat="1" applyFont="1" applyBorder="1" applyAlignment="1">
      <alignment horizontal="center"/>
    </xf>
    <xf numFmtId="0" fontId="66" fillId="0" borderId="0" xfId="0" applyFont="1" applyFill="1" applyBorder="1" applyAlignment="1"/>
    <xf numFmtId="1" fontId="67" fillId="0" borderId="0" xfId="0" applyNumberFormat="1" applyFont="1" applyFill="1" applyBorder="1" applyAlignment="1">
      <alignment horizontal="center"/>
    </xf>
    <xf numFmtId="0" fontId="1" fillId="0" borderId="3" xfId="0" applyFont="1" applyBorder="1" applyAlignment="1"/>
    <xf numFmtId="0" fontId="11" fillId="0" borderId="10" xfId="0" applyFont="1" applyBorder="1" applyAlignment="1"/>
    <xf numFmtId="0" fontId="11" fillId="0" borderId="60" xfId="0" applyFont="1" applyBorder="1" applyAlignment="1"/>
    <xf numFmtId="0" fontId="11" fillId="0" borderId="33" xfId="0" applyFont="1" applyBorder="1" applyAlignment="1"/>
    <xf numFmtId="0" fontId="11" fillId="0" borderId="27" xfId="0" applyFont="1" applyBorder="1" applyAlignment="1"/>
    <xf numFmtId="0" fontId="11" fillId="0" borderId="31" xfId="0" applyFont="1" applyBorder="1" applyAlignment="1"/>
    <xf numFmtId="0" fontId="11" fillId="0" borderId="32" xfId="0" applyFont="1" applyBorder="1" applyAlignment="1"/>
    <xf numFmtId="0" fontId="9" fillId="0" borderId="0" xfId="0" applyFont="1" applyFill="1" applyBorder="1" applyAlignment="1"/>
    <xf numFmtId="164" fontId="65" fillId="0" borderId="41" xfId="0" applyNumberFormat="1" applyFont="1" applyBorder="1" applyAlignment="1">
      <alignment horizontal="right"/>
    </xf>
    <xf numFmtId="0" fontId="12" fillId="0" borderId="44" xfId="0" applyFont="1" applyBorder="1" applyAlignment="1"/>
    <xf numFmtId="0" fontId="12" fillId="0" borderId="45" xfId="0" applyFont="1" applyBorder="1" applyAlignment="1">
      <alignment horizontal="center"/>
    </xf>
    <xf numFmtId="0" fontId="12" fillId="0" borderId="61" xfId="0" applyFont="1" applyBorder="1" applyAlignment="1">
      <alignment horizontal="center"/>
    </xf>
    <xf numFmtId="2" fontId="24" fillId="0" borderId="61" xfId="0" applyNumberFormat="1" applyFont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"/>
    </xf>
    <xf numFmtId="0" fontId="3" fillId="0" borderId="0" xfId="0" applyFont="1" applyFill="1" applyBorder="1">
      <alignment vertical="center"/>
    </xf>
    <xf numFmtId="0" fontId="68" fillId="0" borderId="0" xfId="0" applyFont="1" applyFill="1" applyBorder="1" applyAlignment="1">
      <alignment horizontal="center"/>
    </xf>
    <xf numFmtId="0" fontId="65" fillId="0" borderId="41" xfId="0" applyFont="1" applyBorder="1" applyAlignment="1">
      <alignment horizontal="right"/>
    </xf>
    <xf numFmtId="0" fontId="3" fillId="0" borderId="44" xfId="0" applyFont="1" applyBorder="1" applyAlignment="1"/>
    <xf numFmtId="0" fontId="11" fillId="0" borderId="41" xfId="0" applyFont="1" applyBorder="1" applyAlignment="1">
      <alignment horizontal="center"/>
    </xf>
    <xf numFmtId="165" fontId="11" fillId="0" borderId="44" xfId="0" applyNumberFormat="1" applyFont="1" applyBorder="1" applyAlignment="1">
      <alignment horizontal="center"/>
    </xf>
    <xf numFmtId="0" fontId="11" fillId="0" borderId="61" xfId="0" applyFont="1" applyBorder="1" applyAlignment="1">
      <alignment horizontal="center"/>
    </xf>
    <xf numFmtId="2" fontId="58" fillId="0" borderId="39" xfId="0" applyNumberFormat="1" applyFont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0" fontId="51" fillId="0" borderId="34" xfId="0" applyFont="1" applyBorder="1" applyAlignment="1">
      <alignment horizontal="right"/>
    </xf>
    <xf numFmtId="0" fontId="19" fillId="0" borderId="36" xfId="0" applyFont="1" applyBorder="1" applyAlignment="1">
      <alignment horizontal="center"/>
    </xf>
    <xf numFmtId="2" fontId="11" fillId="0" borderId="61" xfId="0" applyNumberFormat="1" applyFont="1" applyBorder="1" applyAlignment="1">
      <alignment horizontal="center"/>
    </xf>
    <xf numFmtId="166" fontId="11" fillId="0" borderId="40" xfId="0" applyNumberFormat="1" applyFont="1" applyBorder="1" applyAlignment="1">
      <alignment horizontal="center"/>
    </xf>
    <xf numFmtId="166" fontId="11" fillId="0" borderId="35" xfId="0" applyNumberFormat="1" applyFont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0" fontId="66" fillId="0" borderId="44" xfId="0" applyFont="1" applyBorder="1" applyAlignment="1"/>
    <xf numFmtId="165" fontId="12" fillId="0" borderId="35" xfId="0" applyNumberFormat="1" applyFont="1" applyBorder="1" applyAlignment="1">
      <alignment horizontal="center"/>
    </xf>
    <xf numFmtId="165" fontId="40" fillId="0" borderId="0" xfId="0" applyNumberFormat="1" applyFont="1" applyFill="1" applyBorder="1" applyAlignment="1">
      <alignment horizontal="center"/>
    </xf>
    <xf numFmtId="166" fontId="39" fillId="0" borderId="0" xfId="0" applyNumberFormat="1" applyFont="1" applyFill="1" applyBorder="1" applyAlignment="1">
      <alignment horizontal="center" vertical="center"/>
    </xf>
    <xf numFmtId="0" fontId="65" fillId="0" borderId="34" xfId="0" applyFont="1" applyBorder="1" applyAlignment="1">
      <alignment horizontal="right"/>
    </xf>
    <xf numFmtId="165" fontId="24" fillId="0" borderId="35" xfId="0" applyNumberFormat="1" applyFont="1" applyBorder="1" applyAlignment="1">
      <alignment horizontal="center"/>
    </xf>
    <xf numFmtId="2" fontId="11" fillId="0" borderId="62" xfId="0" applyNumberFormat="1" applyFont="1" applyBorder="1" applyAlignment="1">
      <alignment horizontal="center"/>
    </xf>
    <xf numFmtId="165" fontId="20" fillId="0" borderId="0" xfId="0" applyNumberFormat="1" applyFont="1" applyFill="1" applyBorder="1" applyAlignment="1">
      <alignment horizontal="center"/>
    </xf>
    <xf numFmtId="1" fontId="63" fillId="0" borderId="0" xfId="0" applyNumberFormat="1" applyFont="1" applyFill="1" applyBorder="1" applyAlignment="1">
      <alignment horizontal="center"/>
    </xf>
    <xf numFmtId="166" fontId="63" fillId="0" borderId="0" xfId="0" applyNumberFormat="1" applyFont="1" applyFill="1" applyBorder="1" applyAlignment="1">
      <alignment horizontal="center"/>
    </xf>
    <xf numFmtId="2" fontId="63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/>
    <xf numFmtId="0" fontId="20" fillId="0" borderId="0" xfId="0" applyFont="1" applyFill="1" applyBorder="1" applyAlignment="1">
      <alignment horizontal="center"/>
    </xf>
    <xf numFmtId="167" fontId="11" fillId="0" borderId="35" xfId="0" applyNumberFormat="1" applyFont="1" applyBorder="1" applyAlignment="1">
      <alignment horizontal="center"/>
    </xf>
    <xf numFmtId="164" fontId="12" fillId="0" borderId="0" xfId="0" applyNumberFormat="1" applyFont="1" applyFill="1" applyBorder="1" applyAlignment="1"/>
    <xf numFmtId="0" fontId="3" fillId="0" borderId="50" xfId="0" applyFont="1" applyBorder="1" applyAlignment="1"/>
    <xf numFmtId="165" fontId="24" fillId="0" borderId="0" xfId="0" applyNumberFormat="1" applyFont="1" applyFill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8" xfId="0" applyFont="1" applyBorder="1" applyAlignment="1">
      <alignment horizontal="right"/>
    </xf>
    <xf numFmtId="0" fontId="15" fillId="0" borderId="8" xfId="0" applyFont="1" applyBorder="1" applyAlignment="1">
      <alignment horizontal="center"/>
    </xf>
    <xf numFmtId="2" fontId="39" fillId="0" borderId="63" xfId="0" applyNumberFormat="1" applyFont="1" applyBorder="1" applyAlignment="1">
      <alignment horizontal="center" vertical="center"/>
    </xf>
    <xf numFmtId="2" fontId="39" fillId="0" borderId="15" xfId="0" applyNumberFormat="1" applyFont="1" applyBorder="1" applyAlignment="1">
      <alignment horizontal="center" vertical="center"/>
    </xf>
    <xf numFmtId="2" fontId="39" fillId="0" borderId="27" xfId="0" applyNumberFormat="1" applyFont="1" applyBorder="1" applyAlignment="1">
      <alignment horizontal="center" vertical="center"/>
    </xf>
    <xf numFmtId="0" fontId="61" fillId="0" borderId="27" xfId="0" applyFont="1" applyBorder="1" applyAlignment="1">
      <alignment horizontal="center"/>
    </xf>
    <xf numFmtId="168" fontId="39" fillId="0" borderId="27" xfId="0" applyNumberFormat="1" applyFont="1" applyBorder="1" applyAlignment="1">
      <alignment horizontal="center"/>
    </xf>
    <xf numFmtId="0" fontId="61" fillId="0" borderId="27" xfId="0" applyFont="1" applyBorder="1" applyAlignment="1">
      <alignment horizontal="left"/>
    </xf>
    <xf numFmtId="0" fontId="61" fillId="0" borderId="53" xfId="0" applyFont="1" applyBorder="1" applyAlignment="1"/>
    <xf numFmtId="165" fontId="58" fillId="0" borderId="0" xfId="0" applyNumberFormat="1" applyFont="1" applyFill="1" applyBorder="1" applyAlignment="1">
      <alignment horizontal="center"/>
    </xf>
    <xf numFmtId="9" fontId="56" fillId="0" borderId="36" xfId="0" applyNumberFormat="1" applyFont="1" applyBorder="1" applyAlignment="1">
      <alignment horizontal="left"/>
    </xf>
    <xf numFmtId="2" fontId="55" fillId="3" borderId="37" xfId="0" applyNumberFormat="1" applyFont="1" applyFill="1" applyBorder="1" applyAlignment="1">
      <alignment horizontal="center"/>
    </xf>
    <xf numFmtId="2" fontId="55" fillId="3" borderId="35" xfId="0" applyNumberFormat="1" applyFont="1" applyFill="1" applyBorder="1" applyAlignment="1">
      <alignment horizontal="center"/>
    </xf>
    <xf numFmtId="2" fontId="55" fillId="0" borderId="35" xfId="0" applyNumberFormat="1" applyFont="1" applyBorder="1" applyAlignment="1">
      <alignment horizontal="center"/>
    </xf>
    <xf numFmtId="2" fontId="63" fillId="3" borderId="45" xfId="0" applyNumberFormat="1" applyFont="1" applyFill="1" applyBorder="1" applyAlignment="1">
      <alignment horizontal="center"/>
    </xf>
    <xf numFmtId="1" fontId="63" fillId="3" borderId="44" xfId="0" applyNumberFormat="1" applyFont="1" applyFill="1" applyBorder="1" applyAlignment="1">
      <alignment horizontal="center"/>
    </xf>
    <xf numFmtId="1" fontId="63" fillId="0" borderId="44" xfId="0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2" fontId="19" fillId="0" borderId="49" xfId="0" applyNumberFormat="1" applyFont="1" applyBorder="1" applyAlignment="1">
      <alignment horizontal="left"/>
    </xf>
    <xf numFmtId="2" fontId="19" fillId="0" borderId="50" xfId="0" applyNumberFormat="1" applyFont="1" applyBorder="1" applyAlignment="1">
      <alignment horizontal="left"/>
    </xf>
    <xf numFmtId="2" fontId="11" fillId="0" borderId="50" xfId="0" applyNumberFormat="1" applyFont="1" applyBorder="1" applyAlignment="1">
      <alignment horizontal="left"/>
    </xf>
    <xf numFmtId="2" fontId="19" fillId="0" borderId="59" xfId="0" applyNumberFormat="1" applyFont="1" applyBorder="1" applyAlignment="1">
      <alignment horizontal="left"/>
    </xf>
    <xf numFmtId="0" fontId="15" fillId="0" borderId="3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2" fontId="40" fillId="0" borderId="0" xfId="0" applyNumberFormat="1" applyFont="1" applyFill="1" applyBorder="1" applyAlignment="1">
      <alignment horizontal="center"/>
    </xf>
    <xf numFmtId="0" fontId="11" fillId="0" borderId="34" xfId="0" applyFont="1" applyBorder="1" applyAlignment="1">
      <alignment horizontal="right"/>
    </xf>
    <xf numFmtId="2" fontId="12" fillId="0" borderId="40" xfId="0" applyNumberFormat="1" applyFont="1" applyBorder="1" applyAlignment="1">
      <alignment horizontal="center"/>
    </xf>
    <xf numFmtId="0" fontId="12" fillId="0" borderId="4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164" fontId="23" fillId="0" borderId="34" xfId="0" applyNumberFormat="1" applyFont="1" applyBorder="1" applyAlignment="1">
      <alignment horizontal="right"/>
    </xf>
    <xf numFmtId="49" fontId="3" fillId="0" borderId="36" xfId="0" applyNumberFormat="1" applyFont="1" applyBorder="1" applyAlignment="1">
      <alignment horizontal="center"/>
    </xf>
    <xf numFmtId="165" fontId="58" fillId="0" borderId="39" xfId="0" applyNumberFormat="1" applyFont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0" fontId="51" fillId="0" borderId="47" xfId="0" applyFont="1" applyBorder="1" applyAlignment="1">
      <alignment horizontal="right"/>
    </xf>
    <xf numFmtId="165" fontId="12" fillId="0" borderId="44" xfId="0" applyNumberFormat="1" applyFont="1" applyBorder="1" applyAlignment="1">
      <alignment horizontal="center"/>
    </xf>
    <xf numFmtId="2" fontId="24" fillId="0" borderId="46" xfId="0" applyNumberFormat="1" applyFont="1" applyBorder="1" applyAlignment="1">
      <alignment horizontal="center"/>
    </xf>
    <xf numFmtId="0" fontId="12" fillId="0" borderId="35" xfId="0" applyFont="1" applyFill="1" applyBorder="1" applyAlignment="1">
      <alignment horizontal="center"/>
    </xf>
    <xf numFmtId="165" fontId="1" fillId="0" borderId="0" xfId="0" applyNumberFormat="1" applyFont="1" applyFill="1" applyBorder="1" applyAlignment="1"/>
    <xf numFmtId="0" fontId="9" fillId="0" borderId="0" xfId="0" applyFont="1" applyBorder="1" applyAlignment="1">
      <alignment horizontal="right"/>
    </xf>
    <xf numFmtId="165" fontId="39" fillId="0" borderId="15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horizontal="left"/>
    </xf>
    <xf numFmtId="165" fontId="61" fillId="0" borderId="27" xfId="0" applyNumberFormat="1" applyFont="1" applyBorder="1" applyAlignment="1">
      <alignment horizontal="left"/>
    </xf>
    <xf numFmtId="2" fontId="61" fillId="0" borderId="53" xfId="0" applyNumberFormat="1" applyFont="1" applyBorder="1" applyAlignment="1"/>
    <xf numFmtId="0" fontId="6" fillId="0" borderId="0" xfId="0" applyFont="1" applyBorder="1" applyAlignment="1">
      <alignment horizontal="center"/>
    </xf>
    <xf numFmtId="166" fontId="69" fillId="3" borderId="44" xfId="0" applyNumberFormat="1" applyFont="1" applyFill="1" applyBorder="1" applyAlignment="1">
      <alignment horizontal="center"/>
    </xf>
    <xf numFmtId="166" fontId="69" fillId="0" borderId="44" xfId="0" applyNumberFormat="1" applyFont="1" applyBorder="1" applyAlignment="1">
      <alignment horizontal="center"/>
    </xf>
    <xf numFmtId="0" fontId="6" fillId="0" borderId="0" xfId="0" applyFont="1" applyAlignment="1"/>
    <xf numFmtId="2" fontId="19" fillId="0" borderId="49" xfId="0" applyNumberFormat="1" applyFont="1" applyBorder="1" applyAlignment="1">
      <alignment horizontal="center"/>
    </xf>
    <xf numFmtId="2" fontId="19" fillId="0" borderId="50" xfId="0" applyNumberFormat="1" applyFont="1" applyBorder="1" applyAlignment="1">
      <alignment horizontal="center"/>
    </xf>
    <xf numFmtId="166" fontId="19" fillId="0" borderId="50" xfId="0" applyNumberFormat="1" applyFont="1" applyBorder="1" applyAlignment="1">
      <alignment horizontal="center"/>
    </xf>
    <xf numFmtId="2" fontId="19" fillId="0" borderId="59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left"/>
    </xf>
    <xf numFmtId="2" fontId="20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2" fontId="19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/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2" fontId="39" fillId="0" borderId="29" xfId="0" applyNumberFormat="1" applyFont="1" applyBorder="1" applyAlignment="1">
      <alignment horizontal="center" vertical="center"/>
    </xf>
    <xf numFmtId="1" fontId="39" fillId="0" borderId="27" xfId="0" applyNumberFormat="1" applyFont="1" applyBorder="1" applyAlignment="1">
      <alignment horizontal="center" vertical="center"/>
    </xf>
    <xf numFmtId="2" fontId="41" fillId="0" borderId="27" xfId="0" applyNumberFormat="1" applyFont="1" applyBorder="1" applyAlignment="1">
      <alignment horizontal="center" vertical="center"/>
    </xf>
    <xf numFmtId="166" fontId="39" fillId="0" borderId="27" xfId="0" applyNumberFormat="1" applyFont="1" applyBorder="1" applyAlignment="1">
      <alignment horizontal="center" vertical="center"/>
    </xf>
    <xf numFmtId="166" fontId="39" fillId="0" borderId="53" xfId="0" applyNumberFormat="1" applyFont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1" fillId="0" borderId="41" xfId="0" applyFont="1" applyBorder="1" applyAlignment="1"/>
    <xf numFmtId="0" fontId="55" fillId="3" borderId="61" xfId="0" applyFont="1" applyFill="1" applyBorder="1" applyAlignment="1">
      <alignment horizontal="right"/>
    </xf>
    <xf numFmtId="2" fontId="63" fillId="3" borderId="37" xfId="0" applyNumberFormat="1" applyFont="1" applyFill="1" applyBorder="1" applyAlignment="1">
      <alignment horizontal="center"/>
    </xf>
    <xf numFmtId="2" fontId="63" fillId="0" borderId="35" xfId="0" applyNumberFormat="1" applyFont="1" applyBorder="1" applyAlignment="1">
      <alignment horizontal="center"/>
    </xf>
    <xf numFmtId="166" fontId="64" fillId="3" borderId="44" xfId="0" applyNumberFormat="1" applyFont="1" applyFill="1" applyBorder="1" applyAlignment="1">
      <alignment horizontal="center"/>
    </xf>
    <xf numFmtId="166" fontId="19" fillId="0" borderId="50" xfId="0" applyNumberFormat="1" applyFont="1" applyBorder="1" applyAlignment="1">
      <alignment horizontal="left"/>
    </xf>
    <xf numFmtId="165" fontId="70" fillId="0" borderId="0" xfId="0" applyNumberFormat="1" applyFont="1" applyFill="1" applyBorder="1" applyAlignment="1"/>
    <xf numFmtId="2" fontId="70" fillId="0" borderId="0" xfId="0" applyNumberFormat="1" applyFont="1" applyFill="1" applyBorder="1" applyAlignment="1"/>
    <xf numFmtId="166" fontId="11" fillId="0" borderId="50" xfId="0" applyNumberFormat="1" applyFont="1" applyBorder="1" applyAlignment="1">
      <alignment horizontal="center"/>
    </xf>
    <xf numFmtId="165" fontId="27" fillId="0" borderId="0" xfId="0" applyNumberFormat="1" applyFont="1" applyFill="1" applyBorder="1" applyAlignment="1"/>
    <xf numFmtId="0" fontId="9" fillId="0" borderId="3" xfId="0" applyFont="1" applyBorder="1" applyAlignment="1">
      <alignment horizontal="left"/>
    </xf>
    <xf numFmtId="165" fontId="63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5" fontId="19" fillId="0" borderId="0" xfId="0" applyNumberFormat="1" applyFont="1" applyAlignment="1">
      <alignment horizontal="left"/>
    </xf>
    <xf numFmtId="0" fontId="1" fillId="0" borderId="8" xfId="0" applyFont="1" applyBorder="1" applyAlignment="1"/>
    <xf numFmtId="9" fontId="8" fillId="0" borderId="0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28" xfId="0" applyFont="1" applyBorder="1" applyAlignment="1">
      <alignment horizontal="left"/>
    </xf>
    <xf numFmtId="0" fontId="37" fillId="0" borderId="64" xfId="0" applyFont="1" applyBorder="1" applyAlignment="1">
      <alignment horizontal="left"/>
    </xf>
    <xf numFmtId="0" fontId="36" fillId="0" borderId="0" xfId="0" applyFont="1" applyFill="1" applyBorder="1" applyAlignment="1">
      <alignment horizontal="left"/>
    </xf>
    <xf numFmtId="0" fontId="6" fillId="0" borderId="11" xfId="0" applyFont="1" applyBorder="1" applyAlignment="1"/>
    <xf numFmtId="0" fontId="17" fillId="0" borderId="13" xfId="0" applyFont="1" applyBorder="1" applyAlignment="1">
      <alignment horizontal="center" vertical="center"/>
    </xf>
    <xf numFmtId="1" fontId="47" fillId="2" borderId="20" xfId="0" applyNumberFormat="1" applyFont="1" applyFill="1" applyBorder="1" applyAlignment="1">
      <alignment horizontal="center"/>
    </xf>
    <xf numFmtId="1" fontId="47" fillId="2" borderId="23" xfId="0" applyNumberFormat="1" applyFont="1" applyFill="1" applyBorder="1" applyAlignment="1">
      <alignment horizontal="center"/>
    </xf>
    <xf numFmtId="0" fontId="40" fillId="2" borderId="23" xfId="0" applyFont="1" applyFill="1" applyBorder="1" applyAlignment="1">
      <alignment horizontal="center"/>
    </xf>
    <xf numFmtId="165" fontId="12" fillId="0" borderId="0" xfId="0" applyNumberFormat="1" applyFont="1" applyBorder="1" applyAlignment="1">
      <alignment horizontal="center"/>
    </xf>
    <xf numFmtId="2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65" xfId="0" applyFont="1" applyBorder="1" applyAlignment="1">
      <alignment horizontal="center"/>
    </xf>
    <xf numFmtId="165" fontId="24" fillId="0" borderId="30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165" fontId="24" fillId="0" borderId="27" xfId="0" applyNumberFormat="1" applyFont="1" applyBorder="1" applyAlignment="1">
      <alignment horizontal="center"/>
    </xf>
    <xf numFmtId="0" fontId="11" fillId="0" borderId="52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2" fontId="12" fillId="0" borderId="41" xfId="0" applyNumberFormat="1" applyFont="1" applyBorder="1" applyAlignment="1">
      <alignment horizontal="center"/>
    </xf>
    <xf numFmtId="2" fontId="12" fillId="0" borderId="61" xfId="0" applyNumberFormat="1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165" fontId="44" fillId="0" borderId="35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49" fontId="12" fillId="0" borderId="34" xfId="0" applyNumberFormat="1" applyFont="1" applyBorder="1" applyAlignment="1">
      <alignment horizontal="right"/>
    </xf>
    <xf numFmtId="166" fontId="24" fillId="0" borderId="39" xfId="0" applyNumberFormat="1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71" fillId="0" borderId="0" xfId="0" applyFont="1" applyFill="1" applyBorder="1" applyAlignment="1">
      <alignment horizontal="left"/>
    </xf>
    <xf numFmtId="166" fontId="24" fillId="0" borderId="0" xfId="0" applyNumberFormat="1" applyFont="1" applyFill="1" applyBorder="1" applyAlignment="1">
      <alignment horizontal="center"/>
    </xf>
    <xf numFmtId="49" fontId="12" fillId="0" borderId="0" xfId="0" applyNumberFormat="1" applyFont="1" applyFill="1" applyBorder="1" applyAlignment="1">
      <alignment horizontal="right"/>
    </xf>
    <xf numFmtId="0" fontId="12" fillId="0" borderId="46" xfId="0" applyFont="1" applyBorder="1" applyAlignment="1">
      <alignment horizontal="center"/>
    </xf>
    <xf numFmtId="165" fontId="24" fillId="0" borderId="50" xfId="0" applyNumberFormat="1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72" fillId="0" borderId="0" xfId="0" applyFont="1" applyBorder="1" applyAlignment="1">
      <alignment horizontal="center"/>
    </xf>
    <xf numFmtId="2" fontId="39" fillId="0" borderId="3" xfId="0" applyNumberFormat="1" applyFont="1" applyBorder="1" applyAlignment="1">
      <alignment horizontal="center" vertical="center"/>
    </xf>
    <xf numFmtId="2" fontId="17" fillId="0" borderId="27" xfId="0" applyNumberFormat="1" applyFont="1" applyBorder="1" applyAlignment="1">
      <alignment horizontal="center" vertical="center"/>
    </xf>
    <xf numFmtId="2" fontId="17" fillId="0" borderId="30" xfId="0" applyNumberFormat="1" applyFont="1" applyBorder="1" applyAlignment="1">
      <alignment horizontal="center" vertical="center"/>
    </xf>
    <xf numFmtId="166" fontId="17" fillId="0" borderId="27" xfId="0" applyNumberFormat="1" applyFont="1" applyBorder="1" applyAlignment="1">
      <alignment horizontal="center" vertical="center"/>
    </xf>
    <xf numFmtId="2" fontId="41" fillId="0" borderId="52" xfId="0" applyNumberFormat="1" applyFont="1" applyBorder="1" applyAlignment="1">
      <alignment horizontal="center" vertical="center"/>
    </xf>
    <xf numFmtId="2" fontId="41" fillId="0" borderId="53" xfId="0" applyNumberFormat="1" applyFont="1" applyBorder="1" applyAlignment="1">
      <alignment horizontal="center" vertical="center"/>
    </xf>
    <xf numFmtId="9" fontId="56" fillId="0" borderId="54" xfId="0" applyNumberFormat="1" applyFont="1" applyBorder="1" applyAlignment="1">
      <alignment horizontal="center"/>
    </xf>
    <xf numFmtId="9" fontId="56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49" fontId="65" fillId="0" borderId="34" xfId="0" applyNumberFormat="1" applyFont="1" applyBorder="1" applyAlignment="1">
      <alignment horizontal="right"/>
    </xf>
    <xf numFmtId="2" fontId="24" fillId="0" borderId="39" xfId="0" applyNumberFormat="1" applyFont="1" applyFill="1" applyBorder="1" applyAlignment="1">
      <alignment horizontal="center"/>
    </xf>
    <xf numFmtId="164" fontId="12" fillId="0" borderId="0" xfId="0" applyNumberFormat="1" applyFont="1" applyFill="1" applyBorder="1" applyAlignment="1">
      <alignment horizontal="right"/>
    </xf>
    <xf numFmtId="0" fontId="20" fillId="0" borderId="42" xfId="0" applyFont="1" applyBorder="1" applyAlignment="1">
      <alignment horizontal="center"/>
    </xf>
    <xf numFmtId="0" fontId="20" fillId="0" borderId="35" xfId="0" applyFont="1" applyBorder="1" applyAlignment="1">
      <alignment horizontal="left"/>
    </xf>
    <xf numFmtId="165" fontId="11" fillId="0" borderId="61" xfId="0" applyNumberFormat="1" applyFont="1" applyBorder="1" applyAlignment="1">
      <alignment horizontal="center"/>
    </xf>
    <xf numFmtId="0" fontId="73" fillId="0" borderId="44" xfId="0" applyFont="1" applyBorder="1" applyAlignment="1">
      <alignment horizontal="left"/>
    </xf>
    <xf numFmtId="0" fontId="12" fillId="0" borderId="41" xfId="0" applyFont="1" applyBorder="1" applyAlignment="1">
      <alignment horizontal="center"/>
    </xf>
    <xf numFmtId="1" fontId="11" fillId="0" borderId="40" xfId="0" applyNumberFormat="1" applyFont="1" applyBorder="1" applyAlignment="1">
      <alignment horizontal="center"/>
    </xf>
    <xf numFmtId="2" fontId="74" fillId="0" borderId="0" xfId="0" applyNumberFormat="1" applyFont="1" applyFill="1" applyBorder="1" applyAlignment="1">
      <alignment horizontal="center"/>
    </xf>
    <xf numFmtId="0" fontId="23" fillId="0" borderId="47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72" fillId="0" borderId="65" xfId="0" applyFont="1" applyBorder="1" applyAlignment="1">
      <alignment horizontal="left"/>
    </xf>
    <xf numFmtId="166" fontId="17" fillId="0" borderId="16" xfId="0" applyNumberFormat="1" applyFont="1" applyBorder="1" applyAlignment="1">
      <alignment horizontal="center" vertical="center"/>
    </xf>
    <xf numFmtId="166" fontId="39" fillId="0" borderId="15" xfId="0" applyNumberFormat="1" applyFont="1" applyBorder="1" applyAlignment="1">
      <alignment horizontal="center" vertical="center"/>
    </xf>
    <xf numFmtId="166" fontId="39" fillId="0" borderId="8" xfId="0" applyNumberFormat="1" applyFont="1" applyBorder="1" applyAlignment="1">
      <alignment horizontal="center" vertical="center"/>
    </xf>
    <xf numFmtId="166" fontId="39" fillId="0" borderId="16" xfId="0" applyNumberFormat="1" applyFont="1" applyBorder="1" applyAlignment="1">
      <alignment horizontal="center" vertical="center"/>
    </xf>
    <xf numFmtId="166" fontId="17" fillId="0" borderId="17" xfId="0" applyNumberFormat="1" applyFont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/>
    <xf numFmtId="2" fontId="19" fillId="0" borderId="57" xfId="0" applyNumberFormat="1" applyFont="1" applyBorder="1" applyAlignment="1">
      <alignment horizontal="center"/>
    </xf>
    <xf numFmtId="0" fontId="1" fillId="0" borderId="60" xfId="0" applyFont="1" applyBorder="1" applyAlignment="1">
      <alignment horizontal="left"/>
    </xf>
    <xf numFmtId="2" fontId="1" fillId="0" borderId="60" xfId="0" applyNumberFormat="1" applyFont="1" applyBorder="1" applyAlignment="1">
      <alignment horizontal="left"/>
    </xf>
    <xf numFmtId="166" fontId="1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1" fillId="0" borderId="31" xfId="0" applyFont="1" applyBorder="1" applyAlignment="1">
      <alignment horizontal="left"/>
    </xf>
    <xf numFmtId="0" fontId="1" fillId="0" borderId="32" xfId="0" applyFont="1" applyBorder="1" applyAlignment="1">
      <alignment horizontal="left"/>
    </xf>
    <xf numFmtId="0" fontId="1" fillId="0" borderId="33" xfId="0" applyFont="1" applyBorder="1" applyAlignment="1"/>
    <xf numFmtId="0" fontId="75" fillId="0" borderId="41" xfId="0" applyFont="1" applyBorder="1" applyAlignment="1">
      <alignment horizontal="right"/>
    </xf>
    <xf numFmtId="0" fontId="68" fillId="0" borderId="44" xfId="0" applyFont="1" applyBorder="1" applyAlignment="1">
      <alignment horizontal="center"/>
    </xf>
    <xf numFmtId="166" fontId="24" fillId="0" borderId="44" xfId="0" applyNumberFormat="1" applyFont="1" applyBorder="1" applyAlignment="1">
      <alignment horizontal="center"/>
    </xf>
    <xf numFmtId="1" fontId="11" fillId="0" borderId="46" xfId="0" applyNumberFormat="1" applyFont="1" applyBorder="1" applyAlignment="1">
      <alignment horizontal="center"/>
    </xf>
    <xf numFmtId="0" fontId="6" fillId="0" borderId="66" xfId="0" applyFont="1" applyBorder="1" applyAlignment="1">
      <alignment horizontal="center"/>
    </xf>
    <xf numFmtId="165" fontId="76" fillId="0" borderId="0" xfId="0" applyNumberFormat="1" applyFont="1" applyFill="1" applyBorder="1" applyAlignment="1">
      <alignment horizontal="left"/>
    </xf>
    <xf numFmtId="49" fontId="12" fillId="0" borderId="41" xfId="0" applyNumberFormat="1" applyFont="1" applyBorder="1" applyAlignment="1">
      <alignment horizontal="right"/>
    </xf>
    <xf numFmtId="165" fontId="24" fillId="0" borderId="44" xfId="0" applyNumberFormat="1" applyFont="1" applyBorder="1" applyAlignment="1">
      <alignment horizontal="center"/>
    </xf>
    <xf numFmtId="165" fontId="44" fillId="0" borderId="44" xfId="0" applyNumberFormat="1" applyFont="1" applyBorder="1" applyAlignment="1">
      <alignment horizontal="center"/>
    </xf>
    <xf numFmtId="0" fontId="11" fillId="0" borderId="46" xfId="0" applyFont="1" applyBorder="1" applyAlignment="1">
      <alignment horizontal="center"/>
    </xf>
    <xf numFmtId="0" fontId="44" fillId="0" borderId="64" xfId="0" applyFont="1" applyBorder="1" applyAlignment="1">
      <alignment horizontal="left"/>
    </xf>
    <xf numFmtId="0" fontId="20" fillId="0" borderId="67" xfId="0" applyFont="1" applyBorder="1" applyAlignment="1"/>
    <xf numFmtId="0" fontId="11" fillId="0" borderId="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5" fontId="24" fillId="0" borderId="32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/>
    </xf>
    <xf numFmtId="0" fontId="23" fillId="0" borderId="12" xfId="0" applyFont="1" applyBorder="1" applyAlignment="1">
      <alignment horizontal="right"/>
    </xf>
    <xf numFmtId="0" fontId="3" fillId="0" borderId="14" xfId="0" applyFont="1" applyBorder="1" applyAlignment="1">
      <alignment horizontal="center"/>
    </xf>
    <xf numFmtId="0" fontId="12" fillId="0" borderId="67" xfId="0" applyFont="1" applyBorder="1" applyAlignment="1">
      <alignment horizontal="center"/>
    </xf>
    <xf numFmtId="167" fontId="12" fillId="0" borderId="67" xfId="0" applyNumberFormat="1" applyFont="1" applyBorder="1" applyAlignment="1">
      <alignment horizontal="center"/>
    </xf>
    <xf numFmtId="165" fontId="12" fillId="0" borderId="67" xfId="0" applyNumberFormat="1" applyFont="1" applyBorder="1" applyAlignment="1">
      <alignment horizontal="center"/>
    </xf>
    <xf numFmtId="2" fontId="24" fillId="0" borderId="67" xfId="0" applyNumberFormat="1" applyFont="1" applyBorder="1" applyAlignment="1">
      <alignment horizontal="center"/>
    </xf>
    <xf numFmtId="0" fontId="11" fillId="0" borderId="69" xfId="0" applyFont="1" applyBorder="1" applyAlignment="1">
      <alignment horizontal="center"/>
    </xf>
    <xf numFmtId="0" fontId="11" fillId="0" borderId="67" xfId="0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2" fontId="11" fillId="0" borderId="60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77" fillId="0" borderId="0" xfId="0" applyFont="1" applyFill="1" applyBorder="1" applyAlignment="1">
      <alignment horizontal="center"/>
    </xf>
    <xf numFmtId="165" fontId="17" fillId="0" borderId="17" xfId="0" applyNumberFormat="1" applyFont="1" applyBorder="1" applyAlignment="1">
      <alignment horizontal="center" vertical="center"/>
    </xf>
    <xf numFmtId="165" fontId="39" fillId="0" borderId="16" xfId="0" applyNumberFormat="1" applyFont="1" applyBorder="1" applyAlignment="1">
      <alignment horizontal="center" vertical="center"/>
    </xf>
    <xf numFmtId="2" fontId="39" fillId="0" borderId="16" xfId="0" applyNumberFormat="1" applyFont="1" applyBorder="1" applyAlignment="1">
      <alignment horizontal="center" vertical="center"/>
    </xf>
    <xf numFmtId="2" fontId="41" fillId="0" borderId="16" xfId="0" applyNumberFormat="1" applyFont="1" applyBorder="1" applyAlignment="1">
      <alignment horizontal="center" vertical="center"/>
    </xf>
    <xf numFmtId="165" fontId="39" fillId="0" borderId="17" xfId="0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20" fillId="0" borderId="49" xfId="0" applyNumberFormat="1" applyFont="1" applyBorder="1" applyAlignment="1">
      <alignment horizontal="center"/>
    </xf>
    <xf numFmtId="2" fontId="20" fillId="0" borderId="50" xfId="0" applyNumberFormat="1" applyFont="1" applyBorder="1" applyAlignment="1">
      <alignment horizontal="center"/>
    </xf>
    <xf numFmtId="2" fontId="20" fillId="0" borderId="59" xfId="0" applyNumberFormat="1" applyFont="1" applyBorder="1" applyAlignment="1">
      <alignment horizontal="center"/>
    </xf>
    <xf numFmtId="2" fontId="39" fillId="0" borderId="70" xfId="0" applyNumberFormat="1" applyFont="1" applyBorder="1" applyAlignment="1">
      <alignment horizontal="center" vertical="center"/>
    </xf>
    <xf numFmtId="2" fontId="39" fillId="0" borderId="53" xfId="0" applyNumberFormat="1" applyFont="1" applyBorder="1" applyAlignment="1">
      <alignment horizontal="center" vertical="center"/>
    </xf>
    <xf numFmtId="2" fontId="1" fillId="0" borderId="0" xfId="0" applyNumberFormat="1" applyFont="1" applyFill="1" applyBorder="1" applyAlignment="1"/>
    <xf numFmtId="166" fontId="41" fillId="0" borderId="27" xfId="0" applyNumberFormat="1" applyFont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left"/>
    </xf>
    <xf numFmtId="1" fontId="17" fillId="0" borderId="0" xfId="0" applyNumberFormat="1" applyFont="1" applyFill="1" applyBorder="1" applyAlignment="1">
      <alignment horizontal="center"/>
    </xf>
    <xf numFmtId="0" fontId="78" fillId="0" borderId="0" xfId="0" applyFont="1" applyFill="1" applyBorder="1" applyAlignment="1">
      <alignment horizontal="left"/>
    </xf>
    <xf numFmtId="167" fontId="11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0" fontId="52" fillId="0" borderId="0" xfId="0" applyFont="1" applyFill="1" applyBorder="1" applyAlignment="1"/>
    <xf numFmtId="2" fontId="79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left"/>
    </xf>
    <xf numFmtId="165" fontId="24" fillId="0" borderId="16" xfId="0" applyNumberFormat="1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164" fontId="12" fillId="0" borderId="34" xfId="0" applyNumberFormat="1" applyFont="1" applyBorder="1" applyAlignment="1">
      <alignment horizontal="right"/>
    </xf>
    <xf numFmtId="0" fontId="19" fillId="0" borderId="44" xfId="0" applyFont="1" applyBorder="1" applyAlignment="1">
      <alignment horizontal="left"/>
    </xf>
    <xf numFmtId="0" fontId="12" fillId="0" borderId="41" xfId="0" applyFont="1" applyBorder="1" applyAlignment="1">
      <alignment horizontal="right"/>
    </xf>
    <xf numFmtId="2" fontId="12" fillId="0" borderId="45" xfId="0" applyNumberFormat="1" applyFont="1" applyBorder="1" applyAlignment="1">
      <alignment horizontal="center"/>
    </xf>
    <xf numFmtId="2" fontId="12" fillId="0" borderId="44" xfId="0" applyNumberFormat="1" applyFont="1" applyFill="1" applyBorder="1" applyAlignment="1">
      <alignment horizontal="center"/>
    </xf>
    <xf numFmtId="2" fontId="24" fillId="0" borderId="46" xfId="0" applyNumberFormat="1" applyFont="1" applyFill="1" applyBorder="1" applyAlignment="1">
      <alignment horizontal="center"/>
    </xf>
    <xf numFmtId="166" fontId="11" fillId="0" borderId="44" xfId="0" applyNumberFormat="1" applyFont="1" applyFill="1" applyBorder="1" applyAlignment="1">
      <alignment horizontal="center"/>
    </xf>
    <xf numFmtId="2" fontId="44" fillId="0" borderId="44" xfId="0" applyNumberFormat="1" applyFont="1" applyFill="1" applyBorder="1" applyAlignment="1">
      <alignment horizontal="center"/>
    </xf>
    <xf numFmtId="2" fontId="11" fillId="0" borderId="44" xfId="0" applyNumberFormat="1" applyFont="1" applyFill="1" applyBorder="1" applyAlignment="1">
      <alignment horizontal="center"/>
    </xf>
    <xf numFmtId="2" fontId="11" fillId="0" borderId="46" xfId="0" applyNumberFormat="1" applyFont="1" applyFill="1" applyBorder="1" applyAlignment="1">
      <alignment horizontal="center"/>
    </xf>
    <xf numFmtId="165" fontId="12" fillId="0" borderId="61" xfId="0" applyNumberFormat="1" applyFont="1" applyBorder="1" applyAlignment="1">
      <alignment horizontal="center"/>
    </xf>
    <xf numFmtId="0" fontId="12" fillId="0" borderId="44" xfId="0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/>
    </xf>
    <xf numFmtId="0" fontId="11" fillId="0" borderId="64" xfId="0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11" fillId="0" borderId="32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12" fillId="0" borderId="34" xfId="0" applyFont="1" applyBorder="1" applyAlignment="1">
      <alignment horizontal="right"/>
    </xf>
    <xf numFmtId="2" fontId="24" fillId="0" borderId="33" xfId="0" applyNumberFormat="1" applyFont="1" applyBorder="1" applyAlignment="1">
      <alignment horizontal="center"/>
    </xf>
    <xf numFmtId="0" fontId="12" fillId="0" borderId="32" xfId="0" applyFont="1" applyFill="1" applyBorder="1" applyAlignment="1">
      <alignment horizontal="center"/>
    </xf>
    <xf numFmtId="165" fontId="24" fillId="0" borderId="33" xfId="0" applyNumberFormat="1" applyFont="1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2" fontId="17" fillId="0" borderId="16" xfId="0" applyNumberFormat="1" applyFont="1" applyBorder="1" applyAlignment="1">
      <alignment horizontal="center" vertical="center"/>
    </xf>
    <xf numFmtId="2" fontId="68" fillId="0" borderId="0" xfId="0" applyNumberFormat="1" applyFont="1" applyFill="1" applyBorder="1" applyAlignment="1">
      <alignment horizontal="center"/>
    </xf>
    <xf numFmtId="0" fontId="20" fillId="0" borderId="44" xfId="0" applyFont="1" applyBorder="1" applyAlignment="1"/>
    <xf numFmtId="0" fontId="19" fillId="0" borderId="42" xfId="0" applyFont="1" applyBorder="1" applyAlignment="1">
      <alignment horizontal="center"/>
    </xf>
    <xf numFmtId="165" fontId="24" fillId="0" borderId="39" xfId="0" applyNumberFormat="1" applyFont="1" applyBorder="1" applyAlignment="1">
      <alignment horizontal="center"/>
    </xf>
    <xf numFmtId="167" fontId="42" fillId="0" borderId="0" xfId="0" applyNumberFormat="1" applyFont="1" applyFill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164" fontId="12" fillId="0" borderId="41" xfId="0" applyNumberFormat="1" applyFont="1" applyBorder="1" applyAlignment="1">
      <alignment horizontal="right"/>
    </xf>
    <xf numFmtId="0" fontId="12" fillId="0" borderId="19" xfId="0" applyFont="1" applyBorder="1" applyAlignment="1">
      <alignment horizontal="center"/>
    </xf>
    <xf numFmtId="2" fontId="12" fillId="0" borderId="19" xfId="0" applyNumberFormat="1" applyFont="1" applyBorder="1" applyAlignment="1">
      <alignment horizontal="center"/>
    </xf>
    <xf numFmtId="165" fontId="24" fillId="0" borderId="20" xfId="0" applyNumberFormat="1" applyFont="1" applyBorder="1" applyAlignment="1">
      <alignment horizontal="center"/>
    </xf>
    <xf numFmtId="0" fontId="11" fillId="0" borderId="57" xfId="0" applyFont="1" applyBorder="1" applyAlignment="1">
      <alignment horizontal="center"/>
    </xf>
    <xf numFmtId="2" fontId="39" fillId="0" borderId="17" xfId="0" applyNumberFormat="1" applyFont="1" applyBorder="1" applyAlignment="1">
      <alignment horizontal="center" vertical="center"/>
    </xf>
    <xf numFmtId="0" fontId="49" fillId="0" borderId="0" xfId="0" applyFont="1" applyFill="1" applyBorder="1" applyAlignment="1"/>
    <xf numFmtId="1" fontId="24" fillId="0" borderId="0" xfId="0" applyNumberFormat="1" applyFont="1" applyFill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" fillId="0" borderId="17" xfId="0" applyFont="1" applyBorder="1" applyAlignment="1"/>
    <xf numFmtId="0" fontId="1" fillId="0" borderId="10" xfId="0" applyFont="1" applyBorder="1" applyAlignment="1">
      <alignment horizontal="left"/>
    </xf>
    <xf numFmtId="0" fontId="6" fillId="0" borderId="5" xfId="0" applyFont="1" applyBorder="1" applyAlignment="1">
      <alignment horizontal="center"/>
    </xf>
    <xf numFmtId="0" fontId="3" fillId="0" borderId="35" xfId="0" applyFont="1" applyFill="1" applyBorder="1" applyAlignment="1"/>
    <xf numFmtId="0" fontId="3" fillId="0" borderId="62" xfId="0" applyFont="1" applyBorder="1" applyAlignment="1">
      <alignment horizontal="center"/>
    </xf>
    <xf numFmtId="1" fontId="24" fillId="0" borderId="46" xfId="0" applyNumberFormat="1" applyFont="1" applyBorder="1" applyAlignment="1">
      <alignment horizontal="center"/>
    </xf>
    <xf numFmtId="0" fontId="3" fillId="0" borderId="44" xfId="0" applyFont="1" applyFill="1" applyBorder="1" applyAlignment="1"/>
    <xf numFmtId="0" fontId="3" fillId="0" borderId="55" xfId="0" applyFont="1" applyBorder="1" applyAlignment="1">
      <alignment horizontal="center"/>
    </xf>
    <xf numFmtId="0" fontId="3" fillId="0" borderId="67" xfId="0" applyFont="1" applyFill="1" applyBorder="1" applyAlignment="1"/>
    <xf numFmtId="0" fontId="1" fillId="0" borderId="71" xfId="0" applyFont="1" applyBorder="1" applyAlignment="1">
      <alignment horizontal="left"/>
    </xf>
    <xf numFmtId="2" fontId="68" fillId="0" borderId="33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32" xfId="0" applyFont="1" applyBorder="1" applyAlignment="1">
      <alignment horizontal="left"/>
    </xf>
    <xf numFmtId="0" fontId="11" fillId="0" borderId="33" xfId="0" applyFont="1" applyBorder="1" applyAlignment="1">
      <alignment horizontal="left"/>
    </xf>
    <xf numFmtId="0" fontId="3" fillId="0" borderId="50" xfId="0" applyFont="1" applyFill="1" applyBorder="1" applyAlignment="1"/>
    <xf numFmtId="0" fontId="3" fillId="0" borderId="59" xfId="0" applyFont="1" applyBorder="1" applyAlignment="1">
      <alignment horizontal="center"/>
    </xf>
    <xf numFmtId="2" fontId="24" fillId="0" borderId="19" xfId="0" applyNumberFormat="1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2" fontId="41" fillId="0" borderId="15" xfId="0" applyNumberFormat="1" applyFont="1" applyBorder="1" applyAlignment="1">
      <alignment horizontal="center" vertical="center"/>
    </xf>
    <xf numFmtId="0" fontId="4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2" fontId="39" fillId="0" borderId="29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/>
    </xf>
    <xf numFmtId="166" fontId="39" fillId="0" borderId="27" xfId="0" applyNumberFormat="1" applyFont="1" applyBorder="1" applyAlignment="1">
      <alignment horizontal="center"/>
    </xf>
    <xf numFmtId="1" fontId="39" fillId="0" borderId="27" xfId="0" applyNumberFormat="1" applyFont="1" applyBorder="1" applyAlignment="1">
      <alignment horizontal="center"/>
    </xf>
    <xf numFmtId="2" fontId="39" fillId="0" borderId="53" xfId="0" applyNumberFormat="1" applyFont="1" applyBorder="1" applyAlignment="1">
      <alignment horizontal="center"/>
    </xf>
    <xf numFmtId="0" fontId="80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166" fontId="40" fillId="0" borderId="0" xfId="0" applyNumberFormat="1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left"/>
    </xf>
    <xf numFmtId="0" fontId="12" fillId="0" borderId="72" xfId="0" applyFont="1" applyBorder="1" applyAlignment="1">
      <alignment horizontal="center"/>
    </xf>
    <xf numFmtId="165" fontId="24" fillId="0" borderId="33" xfId="0" applyNumberFormat="1" applyFont="1" applyBorder="1" applyAlignment="1">
      <alignment horizontal="center"/>
    </xf>
    <xf numFmtId="0" fontId="1" fillId="0" borderId="32" xfId="0" applyFont="1" applyBorder="1" applyAlignment="1"/>
    <xf numFmtId="0" fontId="3" fillId="0" borderId="32" xfId="0" applyFont="1" applyBorder="1" applyAlignment="1"/>
    <xf numFmtId="2" fontId="11" fillId="0" borderId="40" xfId="0" applyNumberFormat="1" applyFont="1" applyBorder="1" applyAlignment="1">
      <alignment horizontal="center"/>
    </xf>
    <xf numFmtId="0" fontId="11" fillId="0" borderId="35" xfId="0" applyFont="1" applyFill="1" applyBorder="1" applyAlignment="1">
      <alignment horizontal="center"/>
    </xf>
    <xf numFmtId="2" fontId="3" fillId="0" borderId="0" xfId="0" applyNumberFormat="1" applyFont="1" applyFill="1" applyBorder="1" applyAlignment="1"/>
    <xf numFmtId="165" fontId="39" fillId="0" borderId="53" xfId="0" applyNumberFormat="1" applyFont="1" applyBorder="1" applyAlignment="1">
      <alignment horizontal="center" vertical="center"/>
    </xf>
    <xf numFmtId="0" fontId="1" fillId="0" borderId="63" xfId="0" applyFont="1" applyBorder="1" applyAlignment="1"/>
    <xf numFmtId="0" fontId="15" fillId="0" borderId="52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62" xfId="0" applyFont="1" applyBorder="1" applyAlignment="1">
      <alignment horizontal="center"/>
    </xf>
    <xf numFmtId="49" fontId="12" fillId="0" borderId="0" xfId="0" applyNumberFormat="1" applyFont="1" applyFill="1" applyBorder="1" applyAlignment="1">
      <alignment horizontal="center"/>
    </xf>
    <xf numFmtId="0" fontId="81" fillId="0" borderId="34" xfId="0" applyFont="1" applyBorder="1" applyAlignment="1">
      <alignment horizontal="right"/>
    </xf>
    <xf numFmtId="0" fontId="20" fillId="0" borderId="44" xfId="0" applyFont="1" applyBorder="1" applyAlignment="1">
      <alignment horizontal="left"/>
    </xf>
    <xf numFmtId="2" fontId="24" fillId="0" borderId="5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4" fontId="23" fillId="0" borderId="44" xfId="0" applyNumberFormat="1" applyFont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9" fillId="0" borderId="73" xfId="0" applyFont="1" applyBorder="1" applyAlignment="1">
      <alignment horizontal="left"/>
    </xf>
    <xf numFmtId="0" fontId="9" fillId="0" borderId="74" xfId="0" applyFont="1" applyBorder="1" applyAlignment="1">
      <alignment horizontal="right"/>
    </xf>
    <xf numFmtId="0" fontId="15" fillId="0" borderId="74" xfId="0" applyFont="1" applyBorder="1" applyAlignment="1">
      <alignment horizontal="center"/>
    </xf>
    <xf numFmtId="165" fontId="39" fillId="0" borderId="27" xfId="0" applyNumberFormat="1" applyFont="1" applyBorder="1" applyAlignment="1">
      <alignment horizontal="center" vertical="center"/>
    </xf>
    <xf numFmtId="0" fontId="1" fillId="0" borderId="64" xfId="0" applyFont="1" applyBorder="1" applyAlignment="1"/>
    <xf numFmtId="0" fontId="55" fillId="3" borderId="1" xfId="0" applyFont="1" applyFill="1" applyBorder="1" applyAlignment="1">
      <alignment horizontal="right"/>
    </xf>
    <xf numFmtId="0" fontId="1" fillId="0" borderId="29" xfId="0" applyFont="1" applyBorder="1" applyAlignment="1">
      <alignment horizontal="left"/>
    </xf>
    <xf numFmtId="0" fontId="1" fillId="0" borderId="30" xfId="0" applyFont="1" applyBorder="1" applyAlignment="1"/>
    <xf numFmtId="0" fontId="3" fillId="0" borderId="54" xfId="0" applyFont="1" applyBorder="1" applyAlignment="1">
      <alignment horizontal="center"/>
    </xf>
    <xf numFmtId="0" fontId="3" fillId="0" borderId="61" xfId="0" applyFont="1" applyBorder="1" applyAlignment="1">
      <alignment horizontal="center"/>
    </xf>
    <xf numFmtId="0" fontId="48" fillId="0" borderId="35" xfId="0" applyFont="1" applyFill="1" applyBorder="1" applyAlignment="1"/>
    <xf numFmtId="0" fontId="9" fillId="0" borderId="3" xfId="0" applyFont="1" applyBorder="1" applyAlignment="1">
      <alignment horizontal="right"/>
    </xf>
    <xf numFmtId="0" fontId="15" fillId="0" borderId="8" xfId="0" applyFont="1" applyBorder="1" applyAlignment="1">
      <alignment horizontal="left"/>
    </xf>
    <xf numFmtId="2" fontId="82" fillId="0" borderId="27" xfId="0" applyNumberFormat="1" applyFont="1" applyBorder="1" applyAlignment="1">
      <alignment horizontal="center" vertical="center"/>
    </xf>
    <xf numFmtId="2" fontId="82" fillId="0" borderId="30" xfId="0" applyNumberFormat="1" applyFont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left"/>
    </xf>
    <xf numFmtId="0" fontId="9" fillId="0" borderId="6" xfId="0" applyFont="1" applyBorder="1" applyAlignment="1">
      <alignment horizontal="left"/>
    </xf>
    <xf numFmtId="2" fontId="39" fillId="0" borderId="70" xfId="0" applyNumberFormat="1" applyFont="1" applyBorder="1" applyAlignment="1">
      <alignment horizontal="center"/>
    </xf>
    <xf numFmtId="166" fontId="41" fillId="0" borderId="27" xfId="0" applyNumberFormat="1" applyFont="1" applyBorder="1" applyAlignment="1">
      <alignment horizontal="center"/>
    </xf>
    <xf numFmtId="0" fontId="55" fillId="3" borderId="8" xfId="0" applyFont="1" applyFill="1" applyBorder="1" applyAlignment="1">
      <alignment horizontal="right"/>
    </xf>
    <xf numFmtId="165" fontId="83" fillId="0" borderId="0" xfId="0" applyNumberFormat="1" applyFont="1" applyAlignment="1">
      <alignment horizontal="left"/>
    </xf>
    <xf numFmtId="2" fontId="83" fillId="0" borderId="0" xfId="0" applyNumberFormat="1" applyFont="1" applyAlignment="1">
      <alignment horizontal="left"/>
    </xf>
    <xf numFmtId="167" fontId="24" fillId="0" borderId="0" xfId="0" applyNumberFormat="1" applyFont="1" applyBorder="1" applyAlignment="1">
      <alignment horizontal="center"/>
    </xf>
    <xf numFmtId="164" fontId="12" fillId="0" borderId="0" xfId="0" applyNumberFormat="1" applyFont="1" applyBorder="1" applyAlignment="1">
      <alignment horizontal="right"/>
    </xf>
    <xf numFmtId="167" fontId="42" fillId="0" borderId="0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right"/>
    </xf>
    <xf numFmtId="164" fontId="12" fillId="0" borderId="32" xfId="0" applyNumberFormat="1" applyFont="1" applyBorder="1" applyAlignment="1">
      <alignment horizontal="left"/>
    </xf>
    <xf numFmtId="1" fontId="67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165" fontId="24" fillId="0" borderId="46" xfId="0" applyNumberFormat="1" applyFont="1" applyBorder="1" applyAlignment="1">
      <alignment horizontal="center"/>
    </xf>
    <xf numFmtId="2" fontId="11" fillId="0" borderId="41" xfId="0" applyNumberFormat="1" applyFont="1" applyBorder="1" applyAlignment="1">
      <alignment horizontal="center"/>
    </xf>
    <xf numFmtId="2" fontId="12" fillId="0" borderId="39" xfId="0" applyNumberFormat="1" applyFont="1" applyBorder="1" applyAlignment="1">
      <alignment horizontal="center"/>
    </xf>
    <xf numFmtId="2" fontId="12" fillId="0" borderId="54" xfId="0" applyNumberFormat="1" applyFont="1" applyBorder="1" applyAlignment="1">
      <alignment horizontal="center"/>
    </xf>
    <xf numFmtId="2" fontId="44" fillId="0" borderId="35" xfId="0" applyNumberFormat="1" applyFont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12" fillId="0" borderId="34" xfId="0" applyFont="1" applyFill="1" applyBorder="1" applyAlignment="1">
      <alignment horizontal="right"/>
    </xf>
    <xf numFmtId="0" fontId="84" fillId="0" borderId="10" xfId="0" applyFont="1" applyBorder="1" applyAlignment="1"/>
    <xf numFmtId="0" fontId="49" fillId="0" borderId="35" xfId="0" applyFont="1" applyBorder="1" applyAlignment="1"/>
    <xf numFmtId="0" fontId="3" fillId="0" borderId="36" xfId="0" applyFont="1" applyFill="1" applyBorder="1" applyAlignment="1">
      <alignment horizontal="center"/>
    </xf>
    <xf numFmtId="0" fontId="12" fillId="0" borderId="37" xfId="0" applyFont="1" applyFill="1" applyBorder="1" applyAlignment="1">
      <alignment horizontal="center"/>
    </xf>
    <xf numFmtId="166" fontId="24" fillId="0" borderId="39" xfId="0" applyNumberFormat="1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/>
    </xf>
    <xf numFmtId="0" fontId="68" fillId="0" borderId="37" xfId="0" applyFont="1" applyFill="1" applyBorder="1" applyAlignment="1">
      <alignment horizontal="center"/>
    </xf>
    <xf numFmtId="0" fontId="68" fillId="0" borderId="35" xfId="0" applyFont="1" applyFill="1" applyBorder="1" applyAlignment="1">
      <alignment horizontal="center"/>
    </xf>
    <xf numFmtId="2" fontId="68" fillId="0" borderId="35" xfId="0" applyNumberFormat="1" applyFont="1" applyFill="1" applyBorder="1" applyAlignment="1">
      <alignment horizontal="center"/>
    </xf>
    <xf numFmtId="165" fontId="24" fillId="0" borderId="39" xfId="0" applyNumberFormat="1" applyFont="1" applyFill="1" applyBorder="1" applyAlignment="1">
      <alignment horizontal="center"/>
    </xf>
    <xf numFmtId="0" fontId="68" fillId="0" borderId="35" xfId="0" applyFont="1" applyBorder="1" applyAlignment="1">
      <alignment horizontal="center"/>
    </xf>
    <xf numFmtId="2" fontId="68" fillId="0" borderId="35" xfId="0" applyNumberFormat="1" applyFont="1" applyBorder="1" applyAlignment="1">
      <alignment horizontal="center"/>
    </xf>
    <xf numFmtId="0" fontId="48" fillId="0" borderId="35" xfId="0" applyFont="1" applyBorder="1" applyAlignment="1"/>
    <xf numFmtId="2" fontId="12" fillId="0" borderId="34" xfId="0" applyNumberFormat="1" applyFont="1" applyBorder="1" applyAlignment="1">
      <alignment horizontal="center"/>
    </xf>
    <xf numFmtId="2" fontId="24" fillId="0" borderId="35" xfId="0" applyNumberFormat="1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2" fontId="11" fillId="0" borderId="67" xfId="0" applyNumberFormat="1" applyFont="1" applyBorder="1" applyAlignment="1">
      <alignment horizontal="center"/>
    </xf>
    <xf numFmtId="2" fontId="11" fillId="0" borderId="0" xfId="0" applyNumberFormat="1" applyFont="1" applyAlignment="1">
      <alignment horizontal="center"/>
    </xf>
    <xf numFmtId="166" fontId="85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center"/>
    </xf>
    <xf numFmtId="165" fontId="85" fillId="0" borderId="0" xfId="0" applyNumberFormat="1" applyFont="1" applyFill="1" applyBorder="1" applyAlignment="1">
      <alignment horizontal="center"/>
    </xf>
    <xf numFmtId="164" fontId="12" fillId="0" borderId="47" xfId="0" applyNumberFormat="1" applyFont="1" applyBorder="1" applyAlignment="1">
      <alignment horizontal="right"/>
    </xf>
    <xf numFmtId="0" fontId="86" fillId="0" borderId="0" xfId="0" applyFont="1" applyFill="1" applyBorder="1" applyAlignment="1"/>
    <xf numFmtId="0" fontId="1" fillId="0" borderId="16" xfId="0" applyFont="1" applyBorder="1" applyAlignment="1">
      <alignment horizontal="left"/>
    </xf>
    <xf numFmtId="0" fontId="12" fillId="0" borderId="27" xfId="0" applyFont="1" applyBorder="1" applyAlignment="1">
      <alignment horizontal="left"/>
    </xf>
    <xf numFmtId="0" fontId="1" fillId="0" borderId="53" xfId="0" applyFont="1" applyBorder="1" applyAlignment="1"/>
    <xf numFmtId="166" fontId="17" fillId="0" borderId="0" xfId="0" applyNumberFormat="1" applyFont="1" applyFill="1" applyBorder="1" applyAlignment="1">
      <alignment horizontal="center" vertical="center"/>
    </xf>
    <xf numFmtId="0" fontId="48" fillId="0" borderId="44" xfId="0" applyFont="1" applyBorder="1" applyAlignment="1"/>
    <xf numFmtId="0" fontId="11" fillId="0" borderId="55" xfId="0" applyFont="1" applyBorder="1" applyAlignment="1">
      <alignment horizontal="center"/>
    </xf>
    <xf numFmtId="0" fontId="1" fillId="0" borderId="10" xfId="0" applyFont="1" applyBorder="1" applyAlignment="1"/>
    <xf numFmtId="0" fontId="48" fillId="0" borderId="32" xfId="0" applyFont="1" applyBorder="1" applyAlignment="1"/>
    <xf numFmtId="0" fontId="1" fillId="0" borderId="64" xfId="0" applyFont="1" applyBorder="1" applyAlignment="1">
      <alignment horizontal="left"/>
    </xf>
    <xf numFmtId="0" fontId="1" fillId="0" borderId="75" xfId="0" applyFont="1" applyBorder="1" applyAlignment="1">
      <alignment horizontal="left"/>
    </xf>
    <xf numFmtId="0" fontId="1" fillId="0" borderId="68" xfId="0" applyFont="1" applyBorder="1" applyAlignment="1"/>
    <xf numFmtId="0" fontId="12" fillId="0" borderId="25" xfId="0" applyFont="1" applyBorder="1" applyAlignment="1">
      <alignment horizontal="center"/>
    </xf>
    <xf numFmtId="2" fontId="24" fillId="0" borderId="20" xfId="0" applyNumberFormat="1" applyFont="1" applyBorder="1" applyAlignment="1">
      <alignment horizontal="center"/>
    </xf>
    <xf numFmtId="165" fontId="24" fillId="0" borderId="19" xfId="0" applyNumberFormat="1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34" fillId="0" borderId="0" xfId="0" applyFont="1" applyFill="1" applyBorder="1" applyAlignment="1"/>
    <xf numFmtId="165" fontId="39" fillId="0" borderId="29" xfId="0" applyNumberFormat="1" applyFont="1" applyBorder="1" applyAlignment="1">
      <alignment horizontal="center" vertical="center"/>
    </xf>
    <xf numFmtId="166" fontId="63" fillId="0" borderId="35" xfId="0" applyNumberFormat="1" applyFont="1" applyBorder="1" applyAlignment="1">
      <alignment horizontal="center"/>
    </xf>
    <xf numFmtId="166" fontId="64" fillId="3" borderId="35" xfId="0" applyNumberFormat="1" applyFont="1" applyFill="1" applyBorder="1" applyAlignment="1">
      <alignment horizontal="center"/>
    </xf>
    <xf numFmtId="166" fontId="64" fillId="0" borderId="35" xfId="0" applyNumberFormat="1" applyFont="1" applyBorder="1" applyAlignment="1">
      <alignment horizontal="center"/>
    </xf>
    <xf numFmtId="2" fontId="63" fillId="3" borderId="62" xfId="0" applyNumberFormat="1" applyFont="1" applyFill="1" applyBorder="1" applyAlignment="1">
      <alignment horizontal="center"/>
    </xf>
    <xf numFmtId="166" fontId="11" fillId="0" borderId="0" xfId="0" applyNumberFormat="1" applyFont="1" applyFill="1" applyBorder="1" applyAlignment="1">
      <alignment horizontal="center"/>
    </xf>
    <xf numFmtId="2" fontId="41" fillId="0" borderId="27" xfId="0" applyNumberFormat="1" applyFont="1" applyBorder="1" applyAlignment="1">
      <alignment horizontal="center"/>
    </xf>
    <xf numFmtId="1" fontId="47" fillId="0" borderId="0" xfId="0" applyNumberFormat="1" applyFont="1" applyFill="1" applyBorder="1" applyAlignment="1">
      <alignment horizontal="center"/>
    </xf>
    <xf numFmtId="166" fontId="47" fillId="0" borderId="0" xfId="0" applyNumberFormat="1" applyFont="1" applyFill="1" applyBorder="1" applyAlignment="1">
      <alignment horizontal="center"/>
    </xf>
    <xf numFmtId="0" fontId="87" fillId="0" borderId="0" xfId="0" applyFont="1" applyFill="1" applyBorder="1" applyAlignment="1">
      <alignment horizontal="right"/>
    </xf>
    <xf numFmtId="165" fontId="64" fillId="0" borderId="0" xfId="0" applyNumberFormat="1" applyFont="1" applyFill="1" applyBorder="1" applyAlignment="1">
      <alignment horizontal="center"/>
    </xf>
    <xf numFmtId="0" fontId="8" fillId="0" borderId="3" xfId="0" applyFont="1" applyBorder="1" applyAlignment="1"/>
    <xf numFmtId="0" fontId="38" fillId="0" borderId="8" xfId="0" applyFont="1" applyBorder="1" applyAlignment="1">
      <alignment horizontal="left"/>
    </xf>
    <xf numFmtId="0" fontId="38" fillId="0" borderId="9" xfId="0" applyFont="1" applyBorder="1" applyAlignment="1">
      <alignment horizontal="right"/>
    </xf>
    <xf numFmtId="0" fontId="39" fillId="0" borderId="6" xfId="0" applyFont="1" applyBorder="1" applyAlignment="1"/>
    <xf numFmtId="0" fontId="9" fillId="0" borderId="8" xfId="0" applyFont="1" applyBorder="1" applyAlignment="1"/>
    <xf numFmtId="0" fontId="9" fillId="0" borderId="8" xfId="0" applyFont="1" applyBorder="1" applyAlignment="1">
      <alignment horizontal="center" vertical="center"/>
    </xf>
    <xf numFmtId="0" fontId="37" fillId="0" borderId="3" xfId="0" applyFont="1" applyBorder="1" applyAlignment="1">
      <alignment horizontal="left"/>
    </xf>
    <xf numFmtId="2" fontId="59" fillId="0" borderId="0" xfId="0" applyNumberFormat="1" applyFont="1" applyAlignment="1">
      <alignment horizontal="left"/>
    </xf>
    <xf numFmtId="0" fontId="38" fillId="0" borderId="2" xfId="0" applyFont="1" applyBorder="1" applyAlignment="1">
      <alignment horizontal="right"/>
    </xf>
    <xf numFmtId="0" fontId="40" fillId="0" borderId="5" xfId="0" applyFont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/>
    </xf>
    <xf numFmtId="0" fontId="44" fillId="0" borderId="8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44" fillId="0" borderId="17" xfId="0" applyFont="1" applyBorder="1" applyAlignment="1">
      <alignment horizontal="center"/>
    </xf>
    <xf numFmtId="2" fontId="47" fillId="0" borderId="0" xfId="0" applyNumberFormat="1" applyFont="1" applyFill="1" applyBorder="1" applyAlignment="1">
      <alignment horizontal="center"/>
    </xf>
    <xf numFmtId="165" fontId="88" fillId="0" borderId="0" xfId="0" applyNumberFormat="1" applyFont="1" applyFill="1" applyBorder="1" applyAlignment="1">
      <alignment horizontal="center"/>
    </xf>
    <xf numFmtId="0" fontId="71" fillId="0" borderId="13" xfId="0" applyFont="1" applyBorder="1" applyAlignment="1">
      <alignment horizontal="left"/>
    </xf>
    <xf numFmtId="0" fontId="17" fillId="0" borderId="19" xfId="0" applyFont="1" applyBorder="1" applyAlignment="1">
      <alignment horizontal="center" vertical="center"/>
    </xf>
    <xf numFmtId="2" fontId="38" fillId="0" borderId="8" xfId="0" applyNumberFormat="1" applyFont="1" applyBorder="1" applyAlignment="1">
      <alignment horizontal="center"/>
    </xf>
    <xf numFmtId="9" fontId="38" fillId="0" borderId="8" xfId="0" applyNumberFormat="1" applyFont="1" applyBorder="1" applyAlignment="1">
      <alignment horizontal="center"/>
    </xf>
    <xf numFmtId="0" fontId="47" fillId="0" borderId="29" xfId="0" applyFont="1" applyBorder="1" applyAlignment="1">
      <alignment horizontal="center"/>
    </xf>
    <xf numFmtId="166" fontId="47" fillId="0" borderId="27" xfId="0" applyNumberFormat="1" applyFont="1" applyBorder="1" applyAlignment="1">
      <alignment horizontal="center"/>
    </xf>
    <xf numFmtId="1" fontId="47" fillId="0" borderId="27" xfId="0" applyNumberFormat="1" applyFont="1" applyBorder="1" applyAlignment="1">
      <alignment horizontal="center"/>
    </xf>
    <xf numFmtId="1" fontId="47" fillId="0" borderId="30" xfId="0" applyNumberFormat="1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40" fillId="0" borderId="53" xfId="0" applyFont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right"/>
    </xf>
    <xf numFmtId="0" fontId="39" fillId="0" borderId="0" xfId="0" applyFont="1" applyFill="1" applyBorder="1" applyAlignment="1"/>
    <xf numFmtId="0" fontId="41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38" fillId="0" borderId="0" xfId="0" applyFont="1" applyBorder="1" applyAlignment="1">
      <alignment horizontal="right"/>
    </xf>
    <xf numFmtId="0" fontId="87" fillId="0" borderId="37" xfId="0" applyFont="1" applyBorder="1" applyAlignment="1">
      <alignment horizontal="right"/>
    </xf>
    <xf numFmtId="0" fontId="87" fillId="0" borderId="35" xfId="0" applyFont="1" applyBorder="1" applyAlignment="1">
      <alignment horizontal="right"/>
    </xf>
    <xf numFmtId="0" fontId="87" fillId="0" borderId="62" xfId="0" applyFont="1" applyBorder="1" applyAlignment="1">
      <alignment horizontal="right"/>
    </xf>
    <xf numFmtId="2" fontId="53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89" fillId="4" borderId="34" xfId="0" applyFont="1" applyFill="1" applyBorder="1" applyAlignment="1">
      <alignment horizontal="center"/>
    </xf>
    <xf numFmtId="2" fontId="63" fillId="4" borderId="35" xfId="0" applyNumberFormat="1" applyFont="1" applyFill="1" applyBorder="1" applyAlignment="1">
      <alignment horizontal="center"/>
    </xf>
    <xf numFmtId="9" fontId="53" fillId="5" borderId="39" xfId="0" applyNumberFormat="1" applyFont="1" applyFill="1" applyBorder="1" applyAlignment="1">
      <alignment horizontal="center"/>
    </xf>
    <xf numFmtId="2" fontId="55" fillId="6" borderId="35" xfId="0" applyNumberFormat="1" applyFont="1" applyFill="1" applyBorder="1" applyAlignment="1">
      <alignment horizontal="center"/>
    </xf>
    <xf numFmtId="166" fontId="63" fillId="6" borderId="35" xfId="0" applyNumberFormat="1" applyFont="1" applyFill="1" applyBorder="1" applyAlignment="1">
      <alignment horizontal="center"/>
    </xf>
    <xf numFmtId="1" fontId="63" fillId="6" borderId="35" xfId="0" applyNumberFormat="1" applyFont="1" applyFill="1" applyBorder="1" applyAlignment="1">
      <alignment horizontal="center"/>
    </xf>
    <xf numFmtId="2" fontId="38" fillId="0" borderId="0" xfId="0" applyNumberFormat="1" applyFont="1" applyBorder="1" applyAlignment="1"/>
    <xf numFmtId="0" fontId="38" fillId="0" borderId="54" xfId="0" applyFont="1" applyBorder="1" applyAlignment="1">
      <alignment horizontal="right"/>
    </xf>
    <xf numFmtId="1" fontId="38" fillId="0" borderId="37" xfId="0" applyNumberFormat="1" applyFont="1" applyBorder="1" applyAlignment="1">
      <alignment horizontal="center"/>
    </xf>
    <xf numFmtId="1" fontId="38" fillId="0" borderId="35" xfId="0" applyNumberFormat="1" applyFont="1" applyBorder="1" applyAlignment="1">
      <alignment horizontal="center"/>
    </xf>
    <xf numFmtId="1" fontId="38" fillId="0" borderId="62" xfId="0" applyNumberFormat="1" applyFont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9" fontId="38" fillId="0" borderId="0" xfId="0" applyNumberFormat="1" applyFont="1" applyFill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1" fillId="7" borderId="47" xfId="0" applyFont="1" applyFill="1" applyBorder="1" applyAlignment="1"/>
    <xf numFmtId="2" fontId="53" fillId="7" borderId="58" xfId="0" applyNumberFormat="1" applyFont="1" applyFill="1" applyBorder="1" applyAlignment="1">
      <alignment horizontal="center"/>
    </xf>
    <xf numFmtId="0" fontId="90" fillId="7" borderId="56" xfId="0" applyFont="1" applyFill="1" applyBorder="1" applyAlignment="1">
      <alignment horizontal="right"/>
    </xf>
    <xf numFmtId="2" fontId="47" fillId="7" borderId="49" xfId="0" applyNumberFormat="1" applyFont="1" applyFill="1" applyBorder="1" applyAlignment="1">
      <alignment horizontal="center"/>
    </xf>
    <xf numFmtId="2" fontId="47" fillId="7" borderId="50" xfId="0" applyNumberFormat="1" applyFont="1" applyFill="1" applyBorder="1" applyAlignment="1">
      <alignment horizontal="center"/>
    </xf>
    <xf numFmtId="166" fontId="47" fillId="7" borderId="50" xfId="0" applyNumberFormat="1" applyFont="1" applyFill="1" applyBorder="1" applyAlignment="1">
      <alignment horizontal="center"/>
    </xf>
    <xf numFmtId="2" fontId="91" fillId="7" borderId="50" xfId="0" applyNumberFormat="1" applyFont="1" applyFill="1" applyBorder="1" applyAlignment="1">
      <alignment horizontal="center"/>
    </xf>
    <xf numFmtId="2" fontId="88" fillId="7" borderId="50" xfId="0" applyNumberFormat="1" applyFont="1" applyFill="1" applyBorder="1" applyAlignment="1">
      <alignment horizontal="center"/>
    </xf>
    <xf numFmtId="2" fontId="47" fillId="7" borderId="59" xfId="0" applyNumberFormat="1" applyFont="1" applyFill="1" applyBorder="1" applyAlignment="1">
      <alignment horizontal="center"/>
    </xf>
    <xf numFmtId="2" fontId="11" fillId="0" borderId="22" xfId="0" applyNumberFormat="1" applyFont="1" applyBorder="1" applyAlignment="1">
      <alignment horizontal="center"/>
    </xf>
    <xf numFmtId="2" fontId="11" fillId="0" borderId="23" xfId="0" applyNumberFormat="1" applyFont="1" applyBorder="1" applyAlignment="1">
      <alignment horizontal="center"/>
    </xf>
    <xf numFmtId="2" fontId="11" fillId="0" borderId="76" xfId="0" applyNumberFormat="1" applyFont="1" applyBorder="1" applyAlignment="1">
      <alignment horizontal="center"/>
    </xf>
    <xf numFmtId="0" fontId="89" fillId="0" borderId="0" xfId="0" applyFont="1" applyFill="1" applyBorder="1" applyAlignment="1">
      <alignment horizontal="center"/>
    </xf>
    <xf numFmtId="9" fontId="53" fillId="0" borderId="0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horizontal="right"/>
    </xf>
    <xf numFmtId="2" fontId="88" fillId="0" borderId="0" xfId="0" applyNumberFormat="1" applyFont="1" applyFill="1" applyBorder="1" applyAlignment="1">
      <alignment horizontal="center"/>
    </xf>
    <xf numFmtId="166" fontId="88" fillId="0" borderId="0" xfId="0" applyNumberFormat="1" applyFont="1" applyFill="1" applyBorder="1" applyAlignment="1">
      <alignment horizontal="center"/>
    </xf>
    <xf numFmtId="0" fontId="38" fillId="0" borderId="8" xfId="0" applyFont="1" applyBorder="1" applyAlignment="1">
      <alignment horizontal="right"/>
    </xf>
    <xf numFmtId="0" fontId="47" fillId="0" borderId="27" xfId="0" applyFont="1" applyBorder="1" applyAlignment="1">
      <alignment horizontal="center"/>
    </xf>
    <xf numFmtId="2" fontId="59" fillId="0" borderId="0" xfId="0" applyNumberFormat="1" applyFont="1" applyFill="1" applyBorder="1" applyAlignment="1">
      <alignment horizontal="left"/>
    </xf>
    <xf numFmtId="2" fontId="63" fillId="6" borderId="37" xfId="0" applyNumberFormat="1" applyFont="1" applyFill="1" applyBorder="1" applyAlignment="1">
      <alignment horizontal="center"/>
    </xf>
    <xf numFmtId="2" fontId="63" fillId="6" borderId="35" xfId="0" applyNumberFormat="1" applyFont="1" applyFill="1" applyBorder="1" applyAlignment="1">
      <alignment horizontal="center"/>
    </xf>
    <xf numFmtId="2" fontId="63" fillId="6" borderId="36" xfId="0" applyNumberFormat="1" applyFont="1" applyFill="1" applyBorder="1" applyAlignment="1">
      <alignment horizontal="center"/>
    </xf>
    <xf numFmtId="0" fontId="1" fillId="7" borderId="41" xfId="0" applyFont="1" applyFill="1" applyBorder="1" applyAlignment="1"/>
    <xf numFmtId="2" fontId="53" fillId="7" borderId="45" xfId="0" applyNumberFormat="1" applyFont="1" applyFill="1" applyBorder="1" applyAlignment="1">
      <alignment horizontal="center"/>
    </xf>
    <xf numFmtId="0" fontId="90" fillId="7" borderId="61" xfId="0" applyFont="1" applyFill="1" applyBorder="1" applyAlignment="1">
      <alignment horizontal="right"/>
    </xf>
    <xf numFmtId="2" fontId="88" fillId="7" borderId="37" xfId="0" applyNumberFormat="1" applyFont="1" applyFill="1" applyBorder="1" applyAlignment="1">
      <alignment horizontal="center"/>
    </xf>
    <xf numFmtId="2" fontId="88" fillId="7" borderId="35" xfId="0" applyNumberFormat="1" applyFont="1" applyFill="1" applyBorder="1" applyAlignment="1">
      <alignment horizontal="center"/>
    </xf>
    <xf numFmtId="166" fontId="88" fillId="7" borderId="35" xfId="0" applyNumberFormat="1" applyFont="1" applyFill="1" applyBorder="1" applyAlignment="1">
      <alignment horizontal="center"/>
    </xf>
    <xf numFmtId="2" fontId="88" fillId="7" borderId="62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2" fontId="38" fillId="0" borderId="0" xfId="0" applyNumberFormat="1" applyFont="1" applyAlignment="1">
      <alignment horizontal="center"/>
    </xf>
    <xf numFmtId="9" fontId="38" fillId="0" borderId="0" xfId="0" applyNumberFormat="1" applyFont="1" applyAlignment="1">
      <alignment horizontal="center"/>
    </xf>
    <xf numFmtId="2" fontId="46" fillId="0" borderId="0" xfId="0" applyNumberFormat="1" applyFont="1" applyFill="1" applyBorder="1" applyAlignment="1">
      <alignment horizontal="left"/>
    </xf>
    <xf numFmtId="0" fontId="20" fillId="0" borderId="0" xfId="0" applyFont="1" applyAlignment="1">
      <alignment horizontal="center"/>
    </xf>
    <xf numFmtId="0" fontId="38" fillId="0" borderId="0" xfId="0" applyFont="1" applyAlignment="1">
      <alignment horizontal="right"/>
    </xf>
    <xf numFmtId="2" fontId="63" fillId="6" borderId="62" xfId="0" applyNumberFormat="1" applyFont="1" applyFill="1" applyBorder="1" applyAlignment="1">
      <alignment horizontal="center"/>
    </xf>
    <xf numFmtId="0" fontId="1" fillId="7" borderId="34" xfId="0" applyFont="1" applyFill="1" applyBorder="1" applyAlignment="1"/>
    <xf numFmtId="2" fontId="53" fillId="7" borderId="40" xfId="0" applyNumberFormat="1" applyFont="1" applyFill="1" applyBorder="1" applyAlignment="1">
      <alignment horizontal="center"/>
    </xf>
    <xf numFmtId="0" fontId="90" fillId="7" borderId="54" xfId="0" applyFont="1" applyFill="1" applyBorder="1" applyAlignment="1">
      <alignment horizontal="right"/>
    </xf>
    <xf numFmtId="2" fontId="88" fillId="7" borderId="43" xfId="0" applyNumberFormat="1" applyFont="1" applyFill="1" applyBorder="1" applyAlignment="1">
      <alignment horizontal="center"/>
    </xf>
    <xf numFmtId="0" fontId="40" fillId="0" borderId="13" xfId="0" applyFont="1" applyBorder="1" applyAlignment="1">
      <alignment horizontal="left"/>
    </xf>
    <xf numFmtId="2" fontId="53" fillId="0" borderId="0" xfId="0" applyNumberFormat="1" applyFont="1" applyAlignment="1">
      <alignment horizontal="left"/>
    </xf>
    <xf numFmtId="2" fontId="88" fillId="7" borderId="44" xfId="0" applyNumberFormat="1" applyFont="1" applyFill="1" applyBorder="1" applyAlignment="1">
      <alignment horizontal="center"/>
    </xf>
    <xf numFmtId="166" fontId="88" fillId="7" borderId="44" xfId="0" applyNumberFormat="1" applyFont="1" applyFill="1" applyBorder="1" applyAlignment="1">
      <alignment horizontal="center"/>
    </xf>
    <xf numFmtId="2" fontId="88" fillId="7" borderId="55" xfId="0" applyNumberFormat="1" applyFont="1" applyFill="1" applyBorder="1" applyAlignment="1">
      <alignment horizontal="center"/>
    </xf>
    <xf numFmtId="2" fontId="46" fillId="0" borderId="0" xfId="0" applyNumberFormat="1" applyFont="1" applyAlignment="1">
      <alignment horizontal="left"/>
    </xf>
    <xf numFmtId="2" fontId="88" fillId="7" borderId="49" xfId="0" applyNumberFormat="1" applyFont="1" applyFill="1" applyBorder="1" applyAlignment="1">
      <alignment horizontal="center"/>
    </xf>
    <xf numFmtId="166" fontId="88" fillId="7" borderId="50" xfId="0" applyNumberFormat="1" applyFont="1" applyFill="1" applyBorder="1" applyAlignment="1">
      <alignment horizontal="center"/>
    </xf>
    <xf numFmtId="2" fontId="88" fillId="7" borderId="59" xfId="0" applyNumberFormat="1" applyFont="1" applyFill="1" applyBorder="1" applyAlignment="1">
      <alignment horizontal="center"/>
    </xf>
    <xf numFmtId="0" fontId="3" fillId="0" borderId="3" xfId="0" applyFont="1" applyBorder="1" applyAlignment="1"/>
    <xf numFmtId="0" fontId="88" fillId="0" borderId="9" xfId="0" applyFont="1" applyBorder="1" applyAlignment="1">
      <alignment horizontal="left"/>
    </xf>
    <xf numFmtId="2" fontId="46" fillId="0" borderId="10" xfId="0" applyNumberFormat="1" applyFont="1" applyBorder="1" applyAlignment="1">
      <alignment horizontal="left"/>
    </xf>
    <xf numFmtId="0" fontId="88" fillId="0" borderId="0" xfId="0" applyFont="1" applyFill="1" applyBorder="1" applyAlignment="1">
      <alignment horizontal="left"/>
    </xf>
    <xf numFmtId="2" fontId="64" fillId="4" borderId="35" xfId="0" applyNumberFormat="1" applyFont="1" applyFill="1" applyBorder="1" applyAlignment="1">
      <alignment horizontal="center"/>
    </xf>
    <xf numFmtId="0" fontId="1" fillId="8" borderId="41" xfId="0" applyFont="1" applyFill="1" applyBorder="1" applyAlignment="1"/>
    <xf numFmtId="2" fontId="53" fillId="8" borderId="45" xfId="0" applyNumberFormat="1" applyFont="1" applyFill="1" applyBorder="1" applyAlignment="1">
      <alignment horizontal="center"/>
    </xf>
    <xf numFmtId="0" fontId="90" fillId="8" borderId="61" xfId="0" applyFont="1" applyFill="1" applyBorder="1" applyAlignment="1">
      <alignment horizontal="right"/>
    </xf>
    <xf numFmtId="2" fontId="88" fillId="8" borderId="77" xfId="0" applyNumberFormat="1" applyFont="1" applyFill="1" applyBorder="1" applyAlignment="1">
      <alignment horizontal="center"/>
    </xf>
    <xf numFmtId="2" fontId="88" fillId="8" borderId="44" xfId="0" applyNumberFormat="1" applyFont="1" applyFill="1" applyBorder="1" applyAlignment="1">
      <alignment horizontal="center"/>
    </xf>
    <xf numFmtId="166" fontId="88" fillId="8" borderId="44" xfId="0" applyNumberFormat="1" applyFont="1" applyFill="1" applyBorder="1" applyAlignment="1">
      <alignment horizontal="center"/>
    </xf>
    <xf numFmtId="1" fontId="88" fillId="8" borderId="44" xfId="0" applyNumberFormat="1" applyFont="1" applyFill="1" applyBorder="1" applyAlignment="1">
      <alignment horizontal="center"/>
    </xf>
    <xf numFmtId="2" fontId="88" fillId="8" borderId="55" xfId="0" applyNumberFormat="1" applyFont="1" applyFill="1" applyBorder="1" applyAlignment="1">
      <alignment horizontal="center"/>
    </xf>
    <xf numFmtId="167" fontId="24" fillId="0" borderId="0" xfId="0" applyNumberFormat="1" applyFont="1" applyFill="1" applyBorder="1" applyAlignment="1">
      <alignment horizontal="center"/>
    </xf>
    <xf numFmtId="2" fontId="40" fillId="0" borderId="0" xfId="0" applyNumberFormat="1" applyFont="1" applyBorder="1" applyAlignment="1">
      <alignment horizontal="center"/>
    </xf>
    <xf numFmtId="0" fontId="80" fillId="0" borderId="0" xfId="0" applyFont="1" applyBorder="1" applyAlignment="1">
      <alignment horizontal="left"/>
    </xf>
    <xf numFmtId="0" fontId="40" fillId="0" borderId="0" xfId="0" applyFont="1" applyBorder="1" applyAlignment="1">
      <alignment horizontal="left"/>
    </xf>
    <xf numFmtId="165" fontId="3" fillId="0" borderId="0" xfId="0" applyNumberFormat="1" applyFont="1" applyBorder="1" applyAlignment="1"/>
    <xf numFmtId="164" fontId="12" fillId="0" borderId="32" xfId="0" applyNumberFormat="1" applyFont="1" applyBorder="1" applyAlignment="1">
      <alignment horizontal="center"/>
    </xf>
    <xf numFmtId="0" fontId="6" fillId="0" borderId="66" xfId="0" applyFont="1" applyFill="1" applyBorder="1" applyAlignment="1">
      <alignment horizontal="center"/>
    </xf>
    <xf numFmtId="0" fontId="11" fillId="0" borderId="41" xfId="0" applyFont="1" applyBorder="1" applyAlignment="1">
      <alignment horizontal="right"/>
    </xf>
    <xf numFmtId="165" fontId="44" fillId="0" borderId="61" xfId="0" applyNumberFormat="1" applyFont="1" applyBorder="1" applyAlignment="1">
      <alignment horizontal="center"/>
    </xf>
    <xf numFmtId="2" fontId="11" fillId="0" borderId="64" xfId="0" applyNumberFormat="1" applyFont="1" applyBorder="1" applyAlignment="1">
      <alignment horizontal="center"/>
    </xf>
    <xf numFmtId="2" fontId="11" fillId="0" borderId="32" xfId="0" applyNumberFormat="1" applyFont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0" fontId="44" fillId="0" borderId="10" xfId="0" applyFont="1" applyBorder="1" applyAlignment="1">
      <alignment horizontal="right"/>
    </xf>
    <xf numFmtId="2" fontId="12" fillId="0" borderId="72" xfId="0" applyNumberFormat="1" applyFont="1" applyBorder="1" applyAlignment="1">
      <alignment horizontal="center"/>
    </xf>
    <xf numFmtId="2" fontId="12" fillId="0" borderId="32" xfId="0" applyNumberFormat="1" applyFont="1" applyBorder="1" applyAlignment="1">
      <alignment horizontal="center"/>
    </xf>
    <xf numFmtId="0" fontId="44" fillId="0" borderId="0" xfId="0" applyFont="1" applyFill="1" applyBorder="1" applyAlignment="1">
      <alignment horizontal="right"/>
    </xf>
    <xf numFmtId="0" fontId="11" fillId="0" borderId="47" xfId="0" applyFont="1" applyBorder="1" applyAlignment="1">
      <alignment horizontal="right"/>
    </xf>
    <xf numFmtId="0" fontId="37" fillId="0" borderId="0" xfId="0" applyFont="1" applyAlignment="1">
      <alignment horizontal="left"/>
    </xf>
    <xf numFmtId="2" fontId="39" fillId="0" borderId="8" xfId="0" applyNumberFormat="1" applyFont="1" applyBorder="1" applyAlignment="1">
      <alignment horizontal="center" vertical="center"/>
    </xf>
    <xf numFmtId="2" fontId="64" fillId="3" borderId="43" xfId="0" applyNumberFormat="1" applyFont="1" applyFill="1" applyBorder="1" applyAlignment="1">
      <alignment horizontal="center"/>
    </xf>
    <xf numFmtId="2" fontId="64" fillId="3" borderId="44" xfId="0" applyNumberFormat="1" applyFont="1" applyFill="1" applyBorder="1" applyAlignment="1">
      <alignment horizontal="center"/>
    </xf>
    <xf numFmtId="2" fontId="64" fillId="0" borderId="44" xfId="0" applyNumberFormat="1" applyFont="1" applyBorder="1" applyAlignment="1">
      <alignment horizontal="center"/>
    </xf>
    <xf numFmtId="2" fontId="64" fillId="0" borderId="46" xfId="0" applyNumberFormat="1" applyFont="1" applyBorder="1" applyAlignment="1">
      <alignment horizontal="center"/>
    </xf>
    <xf numFmtId="2" fontId="64" fillId="3" borderId="55" xfId="0" applyNumberFormat="1" applyFont="1" applyFill="1" applyBorder="1" applyAlignment="1">
      <alignment horizontal="center"/>
    </xf>
    <xf numFmtId="0" fontId="12" fillId="0" borderId="35" xfId="0" applyFont="1" applyBorder="1" applyAlignment="1"/>
    <xf numFmtId="2" fontId="12" fillId="0" borderId="37" xfId="0" applyNumberFormat="1" applyFont="1" applyFill="1" applyBorder="1" applyAlignment="1">
      <alignment horizontal="center"/>
    </xf>
    <xf numFmtId="2" fontId="12" fillId="0" borderId="40" xfId="0" applyNumberFormat="1" applyFont="1" applyFill="1" applyBorder="1" applyAlignment="1">
      <alignment horizontal="center"/>
    </xf>
    <xf numFmtId="2" fontId="12" fillId="0" borderId="35" xfId="0" applyNumberFormat="1" applyFont="1" applyFill="1" applyBorder="1" applyAlignment="1">
      <alignment horizontal="center"/>
    </xf>
    <xf numFmtId="166" fontId="11" fillId="0" borderId="35" xfId="0" applyNumberFormat="1" applyFont="1" applyFill="1" applyBorder="1" applyAlignment="1">
      <alignment horizontal="center"/>
    </xf>
    <xf numFmtId="2" fontId="44" fillId="0" borderId="35" xfId="0" applyNumberFormat="1" applyFont="1" applyFill="1" applyBorder="1" applyAlignment="1">
      <alignment horizontal="center"/>
    </xf>
    <xf numFmtId="2" fontId="11" fillId="0" borderId="35" xfId="0" applyNumberFormat="1" applyFont="1" applyFill="1" applyBorder="1" applyAlignment="1">
      <alignment horizontal="center"/>
    </xf>
    <xf numFmtId="0" fontId="37" fillId="0" borderId="9" xfId="0" applyFont="1" applyBorder="1" applyAlignment="1">
      <alignment horizontal="left"/>
    </xf>
    <xf numFmtId="165" fontId="17" fillId="0" borderId="16" xfId="0" applyNumberFormat="1" applyFont="1" applyBorder="1" applyAlignment="1">
      <alignment horizontal="center" vertical="center"/>
    </xf>
    <xf numFmtId="2" fontId="63" fillId="3" borderId="43" xfId="0" applyNumberFormat="1" applyFont="1" applyFill="1" applyBorder="1" applyAlignment="1">
      <alignment horizontal="center"/>
    </xf>
    <xf numFmtId="2" fontId="63" fillId="0" borderId="46" xfId="0" applyNumberFormat="1" applyFont="1" applyBorder="1" applyAlignment="1">
      <alignment horizontal="center"/>
    </xf>
    <xf numFmtId="0" fontId="1" fillId="0" borderId="27" xfId="0" applyFont="1" applyBorder="1" applyAlignment="1"/>
    <xf numFmtId="0" fontId="12" fillId="0" borderId="39" xfId="0" applyFont="1" applyBorder="1" applyAlignment="1"/>
    <xf numFmtId="0" fontId="48" fillId="0" borderId="46" xfId="0" applyFont="1" applyBorder="1" applyAlignment="1"/>
    <xf numFmtId="0" fontId="3" fillId="0" borderId="57" xfId="0" applyFont="1" applyBorder="1" applyAlignment="1"/>
    <xf numFmtId="0" fontId="11" fillId="0" borderId="59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9" fillId="0" borderId="0" xfId="0" applyFont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left"/>
    </xf>
    <xf numFmtId="0" fontId="61" fillId="0" borderId="32" xfId="0" applyFont="1" applyBorder="1" applyAlignment="1">
      <alignment horizontal="center"/>
    </xf>
    <xf numFmtId="165" fontId="12" fillId="0" borderId="35" xfId="0" applyNumberFormat="1" applyFont="1" applyFill="1" applyBorder="1" applyAlignment="1">
      <alignment horizontal="center"/>
    </xf>
    <xf numFmtId="166" fontId="24" fillId="0" borderId="46" xfId="0" applyNumberFormat="1" applyFont="1" applyBorder="1" applyAlignment="1">
      <alignment horizontal="center"/>
    </xf>
    <xf numFmtId="164" fontId="12" fillId="0" borderId="43" xfId="0" applyNumberFormat="1" applyFont="1" applyBorder="1" applyAlignment="1">
      <alignment horizontal="right"/>
    </xf>
    <xf numFmtId="0" fontId="20" fillId="0" borderId="61" xfId="0" applyFont="1" applyBorder="1" applyAlignment="1">
      <alignment horizontal="left"/>
    </xf>
    <xf numFmtId="0" fontId="11" fillId="0" borderId="37" xfId="0" applyFont="1" applyBorder="1" applyAlignment="1">
      <alignment horizontal="right"/>
    </xf>
    <xf numFmtId="0" fontId="48" fillId="0" borderId="61" xfId="0" applyFont="1" applyBorder="1" applyAlignment="1"/>
    <xf numFmtId="0" fontId="12" fillId="0" borderId="43" xfId="0" applyFont="1" applyBorder="1" applyAlignment="1">
      <alignment horizontal="right"/>
    </xf>
    <xf numFmtId="0" fontId="3" fillId="0" borderId="54" xfId="0" applyFont="1" applyBorder="1" applyAlignment="1"/>
    <xf numFmtId="0" fontId="12" fillId="0" borderId="46" xfId="0" applyFont="1" applyFill="1" applyBorder="1" applyAlignment="1">
      <alignment horizontal="center"/>
    </xf>
    <xf numFmtId="165" fontId="12" fillId="0" borderId="61" xfId="0" applyNumberFormat="1" applyFont="1" applyFill="1" applyBorder="1" applyAlignment="1">
      <alignment horizontal="center"/>
    </xf>
    <xf numFmtId="2" fontId="24" fillId="0" borderId="44" xfId="0" applyNumberFormat="1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165" fontId="44" fillId="0" borderId="61" xfId="0" applyNumberFormat="1" applyFont="1" applyFill="1" applyBorder="1" applyAlignment="1">
      <alignment horizontal="center"/>
    </xf>
    <xf numFmtId="0" fontId="11" fillId="0" borderId="61" xfId="0" applyFont="1" applyFill="1" applyBorder="1" applyAlignment="1">
      <alignment horizontal="center"/>
    </xf>
    <xf numFmtId="0" fontId="12" fillId="0" borderId="37" xfId="0" applyFont="1" applyBorder="1" applyAlignment="1">
      <alignment horizontal="right"/>
    </xf>
    <xf numFmtId="0" fontId="3" fillId="0" borderId="54" xfId="0" applyFont="1" applyFill="1" applyBorder="1" applyAlignment="1"/>
    <xf numFmtId="0" fontId="11" fillId="0" borderId="54" xfId="0" applyFont="1" applyBorder="1" applyAlignment="1">
      <alignment horizontal="center"/>
    </xf>
    <xf numFmtId="0" fontId="23" fillId="0" borderId="37" xfId="0" applyFont="1" applyBorder="1" applyAlignment="1">
      <alignment horizontal="right"/>
    </xf>
    <xf numFmtId="0" fontId="54" fillId="0" borderId="54" xfId="0" applyFont="1" applyFill="1" applyBorder="1" applyAlignment="1"/>
    <xf numFmtId="0" fontId="23" fillId="0" borderId="43" xfId="0" applyFont="1" applyBorder="1" applyAlignment="1">
      <alignment horizontal="right"/>
    </xf>
    <xf numFmtId="0" fontId="3" fillId="0" borderId="61" xfId="0" applyFont="1" applyBorder="1" applyAlignment="1"/>
    <xf numFmtId="164" fontId="12" fillId="0" borderId="49" xfId="0" applyNumberFormat="1" applyFont="1" applyBorder="1" applyAlignment="1">
      <alignment horizontal="right"/>
    </xf>
    <xf numFmtId="165" fontId="12" fillId="0" borderId="19" xfId="0" applyNumberFormat="1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169" fontId="42" fillId="0" borderId="0" xfId="0" applyNumberFormat="1" applyFont="1" applyFill="1" applyBorder="1" applyAlignment="1">
      <alignment horizontal="center"/>
    </xf>
    <xf numFmtId="0" fontId="44" fillId="0" borderId="64" xfId="0" applyFont="1" applyBorder="1" applyAlignment="1">
      <alignment horizontal="right"/>
    </xf>
    <xf numFmtId="0" fontId="68" fillId="0" borderId="33" xfId="0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6" fontId="40" fillId="0" borderId="0" xfId="0" applyNumberFormat="1" applyFont="1" applyFill="1" applyBorder="1" applyAlignment="1">
      <alignment horizontal="center"/>
    </xf>
    <xf numFmtId="2" fontId="63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15" fillId="0" borderId="0" xfId="0" applyFont="1" applyBorder="1" applyAlignment="1"/>
    <xf numFmtId="165" fontId="68" fillId="0" borderId="0" xfId="0" applyNumberFormat="1" applyFont="1" applyFill="1" applyBorder="1" applyAlignment="1">
      <alignment horizontal="center"/>
    </xf>
    <xf numFmtId="1" fontId="92" fillId="3" borderId="0" xfId="0" applyNumberFormat="1" applyFont="1" applyFill="1" applyBorder="1" applyAlignment="1">
      <alignment horizontal="center"/>
    </xf>
    <xf numFmtId="0" fontId="93" fillId="0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left"/>
    </xf>
    <xf numFmtId="1" fontId="18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12" fillId="0" borderId="63" xfId="0" applyFont="1" applyBorder="1" applyAlignment="1"/>
    <xf numFmtId="0" fontId="12" fillId="0" borderId="15" xfId="0" applyFont="1" applyBorder="1" applyAlignment="1"/>
    <xf numFmtId="0" fontId="12" fillId="0" borderId="27" xfId="0" applyFont="1" applyBorder="1" applyAlignment="1"/>
    <xf numFmtId="165" fontId="24" fillId="0" borderId="27" xfId="0" applyNumberFormat="1" applyFont="1" applyBorder="1" applyAlignment="1"/>
    <xf numFmtId="0" fontId="11" fillId="0" borderId="30" xfId="0" applyFont="1" applyBorder="1" applyAlignment="1"/>
    <xf numFmtId="0" fontId="94" fillId="0" borderId="0" xfId="0" applyFont="1" applyFill="1" applyBorder="1" applyAlignment="1">
      <alignment horizontal="left"/>
    </xf>
    <xf numFmtId="49" fontId="12" fillId="0" borderId="64" xfId="0" applyNumberFormat="1" applyFont="1" applyBorder="1" applyAlignment="1">
      <alignment horizontal="right"/>
    </xf>
    <xf numFmtId="0" fontId="95" fillId="0" borderId="0" xfId="0" applyFont="1" applyFill="1" applyBorder="1" applyAlignment="1"/>
    <xf numFmtId="0" fontId="93" fillId="0" borderId="0" xfId="0" applyFont="1" applyFill="1" applyBorder="1" applyAlignment="1">
      <alignment horizontal="left"/>
    </xf>
    <xf numFmtId="165" fontId="24" fillId="0" borderId="57" xfId="0" applyNumberFormat="1" applyFont="1" applyBorder="1" applyAlignment="1">
      <alignment horizontal="center"/>
    </xf>
    <xf numFmtId="164" fontId="65" fillId="0" borderId="0" xfId="0" applyNumberFormat="1" applyFont="1" applyFill="1" applyBorder="1" applyAlignment="1">
      <alignment horizontal="right"/>
    </xf>
    <xf numFmtId="0" fontId="20" fillId="0" borderId="36" xfId="0" applyFont="1" applyBorder="1" applyAlignment="1">
      <alignment horizontal="center"/>
    </xf>
    <xf numFmtId="1" fontId="24" fillId="0" borderId="35" xfId="0" applyNumberFormat="1" applyFont="1" applyBorder="1" applyAlignment="1">
      <alignment horizontal="center"/>
    </xf>
    <xf numFmtId="0" fontId="66" fillId="0" borderId="35" xfId="0" applyFont="1" applyBorder="1" applyAlignment="1"/>
    <xf numFmtId="0" fontId="66" fillId="0" borderId="44" xfId="0" applyFont="1" applyFill="1" applyBorder="1" applyAlignment="1"/>
    <xf numFmtId="167" fontId="23" fillId="0" borderId="35" xfId="0" applyNumberFormat="1" applyFont="1" applyBorder="1" applyAlignment="1">
      <alignment horizontal="center"/>
    </xf>
    <xf numFmtId="0" fontId="49" fillId="0" borderId="44" xfId="0" applyFont="1" applyBorder="1" applyAlignment="1"/>
    <xf numFmtId="0" fontId="22" fillId="0" borderId="0" xfId="0" applyFont="1" applyFill="1" applyBorder="1" applyAlignment="1">
      <alignment horizontal="left"/>
    </xf>
    <xf numFmtId="0" fontId="22" fillId="0" borderId="9" xfId="0" applyFont="1" applyBorder="1" applyAlignment="1">
      <alignment horizontal="left"/>
    </xf>
    <xf numFmtId="9" fontId="56" fillId="0" borderId="36" xfId="0" applyNumberFormat="1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167" fontId="62" fillId="0" borderId="0" xfId="0" applyNumberFormat="1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center"/>
    </xf>
    <xf numFmtId="0" fontId="12" fillId="0" borderId="41" xfId="0" applyFont="1" applyFill="1" applyBorder="1" applyAlignment="1">
      <alignment horizontal="right"/>
    </xf>
    <xf numFmtId="0" fontId="78" fillId="0" borderId="44" xfId="0" applyFont="1" applyFill="1" applyBorder="1" applyAlignment="1"/>
    <xf numFmtId="49" fontId="19" fillId="0" borderId="36" xfId="0" applyNumberFormat="1" applyFont="1" applyBorder="1" applyAlignment="1">
      <alignment horizontal="center"/>
    </xf>
    <xf numFmtId="0" fontId="23" fillId="0" borderId="47" xfId="0" applyFont="1" applyFill="1" applyBorder="1" applyAlignment="1">
      <alignment horizontal="right"/>
    </xf>
    <xf numFmtId="2" fontId="17" fillId="0" borderId="29" xfId="0" applyNumberFormat="1" applyFont="1" applyBorder="1" applyAlignment="1">
      <alignment horizontal="center"/>
    </xf>
    <xf numFmtId="0" fontId="1" fillId="2" borderId="9" xfId="0" applyFont="1" applyFill="1" applyBorder="1" applyAlignment="1"/>
    <xf numFmtId="0" fontId="3" fillId="0" borderId="45" xfId="0" applyFont="1" applyBorder="1" applyAlignment="1"/>
    <xf numFmtId="0" fontId="12" fillId="0" borderId="33" xfId="0" applyFont="1" applyBorder="1" applyAlignment="1">
      <alignment horizontal="center"/>
    </xf>
    <xf numFmtId="0" fontId="96" fillId="0" borderId="0" xfId="0" applyFont="1" applyFill="1" applyBorder="1" applyAlignment="1">
      <alignment horizontal="left"/>
    </xf>
    <xf numFmtId="168" fontId="12" fillId="0" borderId="34" xfId="0" applyNumberFormat="1" applyFont="1" applyBorder="1" applyAlignment="1">
      <alignment horizontal="right"/>
    </xf>
    <xf numFmtId="2" fontId="12" fillId="0" borderId="32" xfId="0" applyNumberFormat="1" applyFont="1" applyFill="1" applyBorder="1" applyAlignment="1">
      <alignment horizontal="center"/>
    </xf>
    <xf numFmtId="2" fontId="24" fillId="0" borderId="32" xfId="0" applyNumberFormat="1" applyFont="1" applyFill="1" applyBorder="1" applyAlignment="1">
      <alignment horizontal="center"/>
    </xf>
    <xf numFmtId="166" fontId="11" fillId="0" borderId="32" xfId="0" applyNumberFormat="1" applyFont="1" applyFill="1" applyBorder="1" applyAlignment="1">
      <alignment horizontal="center"/>
    </xf>
    <xf numFmtId="2" fontId="11" fillId="0" borderId="32" xfId="0" applyNumberFormat="1" applyFont="1" applyFill="1" applyBorder="1" applyAlignment="1">
      <alignment horizontal="center"/>
    </xf>
    <xf numFmtId="2" fontId="11" fillId="0" borderId="33" xfId="0" applyNumberFormat="1" applyFont="1" applyFill="1" applyBorder="1" applyAlignment="1">
      <alignment horizontal="center"/>
    </xf>
    <xf numFmtId="168" fontId="12" fillId="0" borderId="0" xfId="0" applyNumberFormat="1" applyFont="1" applyFill="1" applyBorder="1" applyAlignment="1">
      <alignment horizontal="right"/>
    </xf>
    <xf numFmtId="0" fontId="19" fillId="0" borderId="42" xfId="0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right"/>
    </xf>
    <xf numFmtId="0" fontId="8" fillId="0" borderId="35" xfId="0" applyFont="1" applyBorder="1" applyAlignment="1"/>
    <xf numFmtId="2" fontId="11" fillId="0" borderId="3" xfId="0" applyNumberFormat="1" applyFont="1" applyBorder="1" applyAlignment="1">
      <alignment horizontal="center"/>
    </xf>
    <xf numFmtId="165" fontId="11" fillId="0" borderId="16" xfId="0" applyNumberFormat="1" applyFont="1" applyBorder="1" applyAlignment="1">
      <alignment horizontal="center"/>
    </xf>
    <xf numFmtId="2" fontId="11" fillId="0" borderId="15" xfId="0" applyNumberFormat="1" applyFont="1" applyBorder="1" applyAlignment="1">
      <alignment horizontal="center"/>
    </xf>
    <xf numFmtId="165" fontId="11" fillId="0" borderId="15" xfId="0" applyNumberFormat="1" applyFont="1" applyBorder="1" applyAlignment="1">
      <alignment horizontal="center"/>
    </xf>
    <xf numFmtId="165" fontId="11" fillId="0" borderId="17" xfId="0" applyNumberFormat="1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8" fillId="0" borderId="35" xfId="0" applyFont="1" applyFill="1" applyBorder="1" applyAlignment="1"/>
    <xf numFmtId="0" fontId="12" fillId="0" borderId="38" xfId="0" applyFont="1" applyBorder="1" applyAlignment="1">
      <alignment horizontal="right"/>
    </xf>
    <xf numFmtId="2" fontId="11" fillId="0" borderId="43" xfId="0" applyNumberFormat="1" applyFont="1" applyBorder="1" applyAlignment="1">
      <alignment horizontal="center"/>
    </xf>
    <xf numFmtId="0" fontId="11" fillId="0" borderId="67" xfId="0" applyFont="1" applyFill="1" applyBorder="1" applyAlignment="1">
      <alignment horizontal="center"/>
    </xf>
    <xf numFmtId="165" fontId="44" fillId="0" borderId="32" xfId="0" applyNumberFormat="1" applyFont="1" applyFill="1" applyBorder="1" applyAlignment="1">
      <alignment horizontal="center"/>
    </xf>
    <xf numFmtId="0" fontId="11" fillId="0" borderId="75" xfId="0" applyFont="1" applyFill="1" applyBorder="1" applyAlignment="1">
      <alignment horizontal="center"/>
    </xf>
    <xf numFmtId="0" fontId="48" fillId="0" borderId="44" xfId="0" applyFont="1" applyFill="1" applyBorder="1" applyAlignment="1"/>
    <xf numFmtId="0" fontId="65" fillId="0" borderId="0" xfId="0" applyFont="1" applyFill="1" applyBorder="1" applyAlignment="1">
      <alignment horizontal="right"/>
    </xf>
    <xf numFmtId="2" fontId="12" fillId="0" borderId="43" xfId="0" applyNumberFormat="1" applyFont="1" applyBorder="1" applyAlignment="1">
      <alignment horizontal="center"/>
    </xf>
    <xf numFmtId="2" fontId="24" fillId="0" borderId="57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1" fontId="19" fillId="0" borderId="42" xfId="0" applyNumberFormat="1" applyFont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0" fontId="48" fillId="0" borderId="32" xfId="0" applyFont="1" applyFill="1" applyBorder="1" applyAlignment="1"/>
    <xf numFmtId="0" fontId="1" fillId="0" borderId="33" xfId="0" applyFont="1" applyBorder="1" applyAlignment="1">
      <alignment horizontal="left"/>
    </xf>
    <xf numFmtId="0" fontId="3" fillId="0" borderId="19" xfId="0" applyFont="1" applyFill="1" applyBorder="1" applyAlignment="1"/>
    <xf numFmtId="0" fontId="12" fillId="0" borderId="69" xfId="0" applyFont="1" applyBorder="1" applyAlignment="1">
      <alignment horizontal="center"/>
    </xf>
    <xf numFmtId="2" fontId="24" fillId="0" borderId="60" xfId="0" applyNumberFormat="1" applyFont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166" fontId="17" fillId="0" borderId="27" xfId="0" applyNumberFormat="1" applyFont="1" applyBorder="1" applyAlignment="1">
      <alignment horizontal="center"/>
    </xf>
    <xf numFmtId="2" fontId="17" fillId="0" borderId="53" xfId="0" applyNumberFormat="1" applyFont="1" applyBorder="1" applyAlignment="1">
      <alignment horizontal="center"/>
    </xf>
    <xf numFmtId="0" fontId="12" fillId="0" borderId="63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165" fontId="24" fillId="0" borderId="15" xfId="0" applyNumberFormat="1" applyFont="1" applyBorder="1" applyAlignment="1">
      <alignment horizontal="center"/>
    </xf>
    <xf numFmtId="0" fontId="1" fillId="0" borderId="15" xfId="0" applyFont="1" applyBorder="1" applyAlignment="1"/>
    <xf numFmtId="0" fontId="1" fillId="0" borderId="16" xfId="0" applyFont="1" applyBorder="1" applyAlignment="1"/>
    <xf numFmtId="166" fontId="12" fillId="0" borderId="37" xfId="0" applyNumberFormat="1" applyFont="1" applyBorder="1" applyAlignment="1">
      <alignment horizontal="center"/>
    </xf>
    <xf numFmtId="166" fontId="12" fillId="0" borderId="35" xfId="0" applyNumberFormat="1" applyFont="1" applyBorder="1" applyAlignment="1">
      <alignment horizontal="center"/>
    </xf>
    <xf numFmtId="0" fontId="12" fillId="0" borderId="10" xfId="0" applyFont="1" applyBorder="1" applyAlignment="1">
      <alignment horizontal="right"/>
    </xf>
    <xf numFmtId="0" fontId="22" fillId="0" borderId="0" xfId="0" applyFont="1" applyAlignment="1">
      <alignment horizontal="center"/>
    </xf>
    <xf numFmtId="165" fontId="1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center"/>
    </xf>
    <xf numFmtId="49" fontId="11" fillId="0" borderId="27" xfId="0" applyNumberFormat="1" applyFont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66" fillId="0" borderId="35" xfId="0" applyFont="1" applyFill="1" applyBorder="1" applyAlignment="1"/>
    <xf numFmtId="0" fontId="12" fillId="0" borderId="42" xfId="0" applyFont="1" applyBorder="1" applyAlignment="1">
      <alignment horizontal="center"/>
    </xf>
    <xf numFmtId="2" fontId="11" fillId="0" borderId="54" xfId="0" applyNumberFormat="1" applyFont="1" applyBorder="1" applyAlignment="1">
      <alignment horizontal="center"/>
    </xf>
    <xf numFmtId="166" fontId="68" fillId="0" borderId="35" xfId="0" applyNumberFormat="1" applyFont="1" applyBorder="1" applyAlignment="1">
      <alignment horizontal="center"/>
    </xf>
    <xf numFmtId="49" fontId="11" fillId="0" borderId="0" xfId="0" applyNumberFormat="1" applyFont="1" applyFill="1" applyBorder="1" applyAlignment="1"/>
    <xf numFmtId="2" fontId="68" fillId="0" borderId="50" xfId="0" applyNumberFormat="1" applyFont="1" applyBorder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0" xfId="0" applyNumberFormat="1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0" fontId="97" fillId="0" borderId="38" xfId="0" applyFont="1" applyBorder="1" applyAlignment="1">
      <alignment horizontal="right"/>
    </xf>
    <xf numFmtId="0" fontId="3" fillId="0" borderId="40" xfId="0" applyFont="1" applyBorder="1" applyAlignment="1"/>
    <xf numFmtId="166" fontId="11" fillId="0" borderId="44" xfId="0" applyNumberFormat="1" applyFont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0" fontId="98" fillId="0" borderId="66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2" fontId="12" fillId="0" borderId="46" xfId="0" applyNumberFormat="1" applyFont="1" applyBorder="1" applyAlignment="1">
      <alignment horizontal="center"/>
    </xf>
    <xf numFmtId="165" fontId="12" fillId="0" borderId="46" xfId="0" applyNumberFormat="1" applyFont="1" applyBorder="1" applyAlignment="1">
      <alignment horizontal="center"/>
    </xf>
    <xf numFmtId="165" fontId="23" fillId="0" borderId="44" xfId="0" applyNumberFormat="1" applyFont="1" applyBorder="1" applyAlignment="1">
      <alignment horizontal="center"/>
    </xf>
    <xf numFmtId="1" fontId="2" fillId="0" borderId="66" xfId="0" applyNumberFormat="1" applyFont="1" applyBorder="1" applyAlignment="1">
      <alignment horizontal="center"/>
    </xf>
    <xf numFmtId="0" fontId="1" fillId="0" borderId="11" xfId="0" applyFont="1" applyBorder="1" applyAlignment="1">
      <alignment horizontal="left"/>
    </xf>
    <xf numFmtId="0" fontId="99" fillId="0" borderId="31" xfId="0" applyFont="1" applyBorder="1" applyAlignment="1">
      <alignment horizontal="left"/>
    </xf>
    <xf numFmtId="0" fontId="100" fillId="0" borderId="33" xfId="0" applyFont="1" applyBorder="1" applyAlignment="1">
      <alignment horizontal="left"/>
    </xf>
    <xf numFmtId="0" fontId="1" fillId="0" borderId="68" xfId="0" applyFont="1" applyBorder="1" applyAlignment="1">
      <alignment horizontal="left"/>
    </xf>
    <xf numFmtId="0" fontId="99" fillId="0" borderId="0" xfId="0" applyFont="1" applyFill="1" applyBorder="1" applyAlignment="1">
      <alignment horizontal="left"/>
    </xf>
    <xf numFmtId="0" fontId="23" fillId="0" borderId="49" xfId="0" applyFont="1" applyBorder="1" applyAlignment="1">
      <alignment horizontal="right"/>
    </xf>
    <xf numFmtId="0" fontId="22" fillId="0" borderId="8" xfId="0" applyFont="1" applyBorder="1" applyAlignment="1">
      <alignment horizontal="center"/>
    </xf>
    <xf numFmtId="165" fontId="1" fillId="0" borderId="0" xfId="0" applyNumberFormat="1" applyFont="1" applyFill="1" applyBorder="1" applyAlignment="1">
      <alignment horizontal="right"/>
    </xf>
    <xf numFmtId="0" fontId="47" fillId="0" borderId="63" xfId="0" applyFont="1" applyBorder="1" applyAlignment="1">
      <alignment horizontal="center"/>
    </xf>
    <xf numFmtId="166" fontId="47" fillId="0" borderId="15" xfId="0" applyNumberFormat="1" applyFont="1" applyBorder="1" applyAlignment="1">
      <alignment horizontal="center"/>
    </xf>
    <xf numFmtId="1" fontId="47" fillId="0" borderId="15" xfId="0" applyNumberFormat="1" applyFont="1" applyBorder="1" applyAlignment="1">
      <alignment horizontal="center"/>
    </xf>
    <xf numFmtId="1" fontId="47" fillId="0" borderId="16" xfId="0" applyNumberFormat="1" applyFont="1" applyBorder="1" applyAlignment="1">
      <alignment horizontal="center"/>
    </xf>
    <xf numFmtId="1" fontId="47" fillId="0" borderId="17" xfId="0" applyNumberFormat="1" applyFont="1" applyBorder="1" applyAlignment="1">
      <alignment horizontal="center"/>
    </xf>
    <xf numFmtId="0" fontId="40" fillId="0" borderId="63" xfId="0" applyFont="1" applyBorder="1" applyAlignment="1">
      <alignment horizontal="center"/>
    </xf>
    <xf numFmtId="0" fontId="40" fillId="0" borderId="15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2" fontId="55" fillId="6" borderId="37" xfId="0" applyNumberFormat="1" applyFont="1" applyFill="1" applyBorder="1" applyAlignment="1">
      <alignment horizontal="center"/>
    </xf>
    <xf numFmtId="2" fontId="55" fillId="6" borderId="62" xfId="0" applyNumberFormat="1" applyFont="1" applyFill="1" applyBorder="1" applyAlignment="1">
      <alignment horizontal="center"/>
    </xf>
    <xf numFmtId="167" fontId="64" fillId="0" borderId="0" xfId="0" applyNumberFormat="1" applyFont="1" applyFill="1" applyBorder="1" applyAlignment="1">
      <alignment horizontal="center"/>
    </xf>
    <xf numFmtId="0" fontId="80" fillId="0" borderId="13" xfId="0" applyFont="1" applyBorder="1" applyAlignment="1">
      <alignment horizontal="left"/>
    </xf>
    <xf numFmtId="0" fontId="17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/>
    </xf>
    <xf numFmtId="0" fontId="17" fillId="0" borderId="10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67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0" fontId="87" fillId="0" borderId="39" xfId="0" applyFont="1" applyBorder="1" applyAlignment="1">
      <alignment horizontal="right"/>
    </xf>
    <xf numFmtId="2" fontId="88" fillId="7" borderId="46" xfId="0" applyNumberFormat="1" applyFont="1" applyFill="1" applyBorder="1" applyAlignment="1">
      <alignment horizontal="center"/>
    </xf>
    <xf numFmtId="2" fontId="91" fillId="7" borderId="35" xfId="0" applyNumberFormat="1" applyFont="1" applyFill="1" applyBorder="1" applyAlignment="1">
      <alignment horizontal="center"/>
    </xf>
    <xf numFmtId="2" fontId="91" fillId="7" borderId="44" xfId="0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left"/>
    </xf>
    <xf numFmtId="2" fontId="88" fillId="8" borderId="37" xfId="0" applyNumberFormat="1" applyFont="1" applyFill="1" applyBorder="1" applyAlignment="1">
      <alignment horizontal="center"/>
    </xf>
    <xf numFmtId="2" fontId="88" fillId="8" borderId="35" xfId="0" applyNumberFormat="1" applyFont="1" applyFill="1" applyBorder="1" applyAlignment="1">
      <alignment horizontal="center"/>
    </xf>
    <xf numFmtId="166" fontId="88" fillId="8" borderId="35" xfId="0" applyNumberFormat="1" applyFont="1" applyFill="1" applyBorder="1" applyAlignment="1">
      <alignment horizontal="center"/>
    </xf>
    <xf numFmtId="2" fontId="91" fillId="8" borderId="35" xfId="0" applyNumberFormat="1" applyFont="1" applyFill="1" applyBorder="1" applyAlignment="1">
      <alignment horizontal="center"/>
    </xf>
    <xf numFmtId="2" fontId="88" fillId="8" borderId="62" xfId="0" applyNumberFormat="1" applyFont="1" applyFill="1" applyBorder="1" applyAlignment="1">
      <alignment horizontal="center"/>
    </xf>
    <xf numFmtId="2" fontId="64" fillId="0" borderId="0" xfId="0" applyNumberFormat="1" applyFont="1" applyFill="1" applyBorder="1" applyAlignment="1">
      <alignment horizontal="center"/>
    </xf>
    <xf numFmtId="166" fontId="64" fillId="0" borderId="0" xfId="0" applyNumberFormat="1" applyFont="1" applyFill="1" applyBorder="1" applyAlignment="1">
      <alignment horizontal="center"/>
    </xf>
    <xf numFmtId="0" fontId="71" fillId="0" borderId="0" xfId="0" applyFont="1" applyAlignment="1">
      <alignment horizontal="left"/>
    </xf>
    <xf numFmtId="0" fontId="1" fillId="0" borderId="13" xfId="0" applyFont="1" applyBorder="1" applyAlignment="1"/>
    <xf numFmtId="0" fontId="3" fillId="0" borderId="3" xfId="0" applyFont="1" applyBorder="1">
      <alignment vertical="center"/>
    </xf>
    <xf numFmtId="2" fontId="101" fillId="4" borderId="35" xfId="0" applyNumberFormat="1" applyFont="1" applyFill="1" applyBorder="1" applyAlignment="1">
      <alignment horizontal="center"/>
    </xf>
    <xf numFmtId="0" fontId="90" fillId="7" borderId="36" xfId="0" applyFont="1" applyFill="1" applyBorder="1" applyAlignment="1">
      <alignment horizontal="right"/>
    </xf>
    <xf numFmtId="0" fontId="91" fillId="0" borderId="9" xfId="0" applyFont="1" applyBorder="1" applyAlignment="1">
      <alignment horizontal="left"/>
    </xf>
    <xf numFmtId="2" fontId="47" fillId="0" borderId="10" xfId="0" applyNumberFormat="1" applyFont="1" applyBorder="1" applyAlignment="1">
      <alignment horizontal="left"/>
    </xf>
    <xf numFmtId="0" fontId="2" fillId="0" borderId="13" xfId="0" applyFont="1" applyBorder="1" applyAlignment="1"/>
    <xf numFmtId="2" fontId="102" fillId="4" borderId="35" xfId="0" applyNumberFormat="1" applyFont="1" applyFill="1" applyBorder="1" applyAlignment="1">
      <alignment horizontal="center"/>
    </xf>
    <xf numFmtId="165" fontId="11" fillId="0" borderId="50" xfId="0" applyNumberFormat="1" applyFont="1" applyBorder="1" applyAlignment="1">
      <alignment horizontal="center"/>
    </xf>
    <xf numFmtId="2" fontId="55" fillId="0" borderId="0" xfId="0" applyNumberFormat="1" applyFont="1" applyAlignment="1">
      <alignment horizontal="center"/>
    </xf>
    <xf numFmtId="0" fontId="103" fillId="0" borderId="0" xfId="0" applyFont="1" applyAlignment="1">
      <alignment horizontal="left"/>
    </xf>
    <xf numFmtId="0" fontId="104" fillId="0" borderId="0" xfId="0" applyFont="1" applyAlignment="1"/>
    <xf numFmtId="0" fontId="20" fillId="0" borderId="0" xfId="0" applyFont="1" applyAlignment="1"/>
    <xf numFmtId="0" fontId="105" fillId="0" borderId="0" xfId="0" applyFont="1" applyAlignment="1">
      <alignment horizontal="center"/>
    </xf>
    <xf numFmtId="0" fontId="106" fillId="0" borderId="0" xfId="0" applyFont="1" applyFill="1" applyBorder="1" applyAlignment="1">
      <alignment horizontal="left"/>
    </xf>
    <xf numFmtId="0" fontId="107" fillId="0" borderId="0" xfId="1" applyFont="1" applyFill="1" applyBorder="1" applyAlignment="1" applyProtection="1"/>
    <xf numFmtId="0" fontId="106" fillId="0" borderId="0" xfId="0" applyFont="1" applyFill="1" applyBorder="1" applyAlignment="1">
      <alignment horizontal="center"/>
    </xf>
    <xf numFmtId="0" fontId="52" fillId="0" borderId="0" xfId="1" applyFont="1" applyFill="1" applyBorder="1" applyAlignment="1" applyProtection="1"/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0" fillId="0" borderId="0" xfId="0" applyFont="1" applyAlignme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2" fontId="58" fillId="0" borderId="0" xfId="0" applyNumberFormat="1" applyFont="1" applyBorder="1" applyAlignment="1">
      <alignment horizontal="center"/>
    </xf>
    <xf numFmtId="0" fontId="80" fillId="0" borderId="3" xfId="0" applyFont="1" applyBorder="1" applyAlignment="1">
      <alignment horizontal="center" vertical="center"/>
    </xf>
    <xf numFmtId="0" fontId="1" fillId="0" borderId="5" xfId="0" applyFont="1" applyBorder="1" applyAlignment="1"/>
    <xf numFmtId="0" fontId="9" fillId="0" borderId="9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57" fillId="0" borderId="10" xfId="0" applyFont="1" applyBorder="1" applyAlignment="1">
      <alignment horizontal="center"/>
    </xf>
    <xf numFmtId="0" fontId="39" fillId="0" borderId="11" xfId="0" applyFont="1" applyBorder="1" applyAlignment="1">
      <alignment horizontal="center"/>
    </xf>
    <xf numFmtId="0" fontId="57" fillId="0" borderId="10" xfId="0" applyFont="1" applyBorder="1" applyAlignment="1">
      <alignment horizontal="center" vertical="center"/>
    </xf>
    <xf numFmtId="0" fontId="15" fillId="0" borderId="18" xfId="0" applyFont="1" applyBorder="1" applyAlignment="1"/>
    <xf numFmtId="0" fontId="9" fillId="0" borderId="2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39" fillId="0" borderId="12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15" fillId="0" borderId="70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1" fontId="38" fillId="0" borderId="63" xfId="0" applyNumberFormat="1" applyFont="1" applyBorder="1" applyAlignment="1">
      <alignment horizontal="center"/>
    </xf>
    <xf numFmtId="0" fontId="11" fillId="0" borderId="5" xfId="0" applyFont="1" applyBorder="1" applyAlignment="1">
      <alignment horizontal="right"/>
    </xf>
    <xf numFmtId="0" fontId="15" fillId="0" borderId="11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38" fillId="0" borderId="38" xfId="0" applyNumberFormat="1" applyFont="1" applyBorder="1" applyAlignment="1">
      <alignment horizontal="center"/>
    </xf>
    <xf numFmtId="0" fontId="1" fillId="0" borderId="11" xfId="0" applyFont="1" applyBorder="1" applyAlignment="1"/>
    <xf numFmtId="0" fontId="3" fillId="0" borderId="38" xfId="0" applyFont="1" applyBorder="1" applyAlignment="1"/>
    <xf numFmtId="1" fontId="38" fillId="0" borderId="34" xfId="0" applyNumberFormat="1" applyFont="1" applyBorder="1" applyAlignment="1">
      <alignment horizontal="center"/>
    </xf>
    <xf numFmtId="49" fontId="12" fillId="0" borderId="38" xfId="0" applyNumberFormat="1" applyFont="1" applyBorder="1" applyAlignment="1">
      <alignment horizontal="right"/>
    </xf>
    <xf numFmtId="0" fontId="1" fillId="0" borderId="38" xfId="0" applyFont="1" applyBorder="1" applyAlignment="1">
      <alignment horizontal="center"/>
    </xf>
    <xf numFmtId="2" fontId="38" fillId="0" borderId="11" xfId="0" applyNumberFormat="1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/>
    </xf>
    <xf numFmtId="0" fontId="3" fillId="0" borderId="66" xfId="0" applyFont="1" applyBorder="1" applyAlignment="1">
      <alignment horizontal="center"/>
    </xf>
    <xf numFmtId="0" fontId="12" fillId="0" borderId="66" xfId="0" applyFont="1" applyBorder="1" applyAlignment="1">
      <alignment horizontal="right"/>
    </xf>
    <xf numFmtId="2" fontId="53" fillId="0" borderId="18" xfId="0" applyNumberFormat="1" applyFont="1" applyBorder="1" applyAlignment="1">
      <alignment horizontal="center" vertical="center" wrapText="1"/>
    </xf>
    <xf numFmtId="0" fontId="3" fillId="0" borderId="18" xfId="0" applyFont="1" applyBorder="1" applyAlignment="1"/>
    <xf numFmtId="0" fontId="3" fillId="0" borderId="51" xfId="0" applyFont="1" applyBorder="1" applyAlignment="1">
      <alignment horizontal="center"/>
    </xf>
    <xf numFmtId="0" fontId="11" fillId="0" borderId="51" xfId="0" applyFont="1" applyBorder="1" applyAlignment="1">
      <alignment horizontal="right"/>
    </xf>
    <xf numFmtId="0" fontId="37" fillId="0" borderId="74" xfId="0" applyFont="1" applyBorder="1" applyAlignment="1">
      <alignment horizontal="center"/>
    </xf>
    <xf numFmtId="0" fontId="40" fillId="0" borderId="8" xfId="0" applyFont="1" applyBorder="1" applyAlignment="1">
      <alignment horizontal="left"/>
    </xf>
    <xf numFmtId="0" fontId="8" fillId="0" borderId="9" xfId="0" applyFont="1" applyBorder="1" applyAlignment="1">
      <alignment horizontal="center"/>
    </xf>
    <xf numFmtId="9" fontId="56" fillId="0" borderId="1" xfId="0" applyNumberFormat="1" applyFont="1" applyBorder="1" applyAlignment="1">
      <alignment horizontal="left"/>
    </xf>
    <xf numFmtId="2" fontId="55" fillId="0" borderId="55" xfId="0" applyNumberFormat="1" applyFont="1" applyBorder="1" applyAlignment="1">
      <alignment horizontal="center"/>
    </xf>
    <xf numFmtId="2" fontId="57" fillId="0" borderId="1" xfId="0" applyNumberFormat="1" applyFont="1" applyBorder="1" applyAlignment="1">
      <alignment horizontal="center"/>
    </xf>
    <xf numFmtId="0" fontId="57" fillId="0" borderId="10" xfId="0" applyFont="1" applyBorder="1" applyAlignment="1">
      <alignment horizontal="left"/>
    </xf>
    <xf numFmtId="0" fontId="57" fillId="0" borderId="61" xfId="0" applyFont="1" applyBorder="1" applyAlignment="1">
      <alignment horizontal="left"/>
    </xf>
    <xf numFmtId="1" fontId="38" fillId="0" borderId="66" xfId="0" applyNumberFormat="1" applyFont="1" applyBorder="1" applyAlignment="1">
      <alignment horizontal="center"/>
    </xf>
    <xf numFmtId="164" fontId="12" fillId="0" borderId="66" xfId="0" applyNumberFormat="1" applyFont="1" applyBorder="1" applyAlignment="1">
      <alignment horizontal="right"/>
    </xf>
    <xf numFmtId="0" fontId="19" fillId="0" borderId="38" xfId="0" applyFont="1" applyBorder="1" applyAlignment="1">
      <alignment horizontal="center"/>
    </xf>
    <xf numFmtId="0" fontId="11" fillId="0" borderId="38" xfId="0" applyFont="1" applyBorder="1" applyAlignment="1">
      <alignment horizontal="right"/>
    </xf>
    <xf numFmtId="1" fontId="67" fillId="0" borderId="66" xfId="0" applyNumberFormat="1" applyFont="1" applyBorder="1" applyAlignment="1">
      <alignment horizontal="center"/>
    </xf>
    <xf numFmtId="0" fontId="3" fillId="0" borderId="36" xfId="0" applyFont="1" applyBorder="1" applyAlignment="1"/>
    <xf numFmtId="2" fontId="53" fillId="0" borderId="11" xfId="0" applyNumberFormat="1" applyFont="1" applyBorder="1" applyAlignment="1">
      <alignment horizontal="center" vertical="center" wrapText="1"/>
    </xf>
    <xf numFmtId="9" fontId="56" fillId="0" borderId="61" xfId="0" applyNumberFormat="1" applyFont="1" applyBorder="1" applyAlignment="1">
      <alignment horizontal="left"/>
    </xf>
    <xf numFmtId="2" fontId="40" fillId="0" borderId="1" xfId="0" applyNumberFormat="1" applyFont="1" applyBorder="1" applyAlignment="1">
      <alignment horizontal="center"/>
    </xf>
    <xf numFmtId="0" fontId="57" fillId="0" borderId="56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1" fillId="0" borderId="73" xfId="0" applyFont="1" applyBorder="1" applyAlignment="1">
      <alignment horizontal="left"/>
    </xf>
    <xf numFmtId="49" fontId="3" fillId="0" borderId="38" xfId="0" applyNumberFormat="1" applyFont="1" applyBorder="1" applyAlignment="1">
      <alignment horizontal="center"/>
    </xf>
    <xf numFmtId="164" fontId="12" fillId="0" borderId="38" xfId="0" applyNumberFormat="1" applyFont="1" applyBorder="1" applyAlignment="1">
      <alignment horizontal="right"/>
    </xf>
    <xf numFmtId="0" fontId="37" fillId="0" borderId="1" xfId="0" applyFont="1" applyBorder="1" applyAlignment="1">
      <alignment horizontal="center"/>
    </xf>
    <xf numFmtId="2" fontId="17" fillId="0" borderId="17" xfId="0" applyNumberFormat="1" applyFont="1" applyBorder="1" applyAlignment="1">
      <alignment horizontal="center" vertical="center"/>
    </xf>
    <xf numFmtId="0" fontId="57" fillId="0" borderId="12" xfId="0" applyFont="1" applyBorder="1" applyAlignment="1">
      <alignment horizontal="left"/>
    </xf>
    <xf numFmtId="0" fontId="1" fillId="0" borderId="56" xfId="0" applyFont="1" applyBorder="1" applyAlignment="1">
      <alignment horizontal="left"/>
    </xf>
    <xf numFmtId="0" fontId="1" fillId="0" borderId="48" xfId="0" applyFont="1" applyBorder="1" applyAlignment="1">
      <alignment horizontal="left"/>
    </xf>
    <xf numFmtId="2" fontId="63" fillId="0" borderId="55" xfId="0" applyNumberFormat="1" applyFont="1" applyBorder="1" applyAlignment="1">
      <alignment horizontal="center"/>
    </xf>
    <xf numFmtId="2" fontId="15" fillId="0" borderId="61" xfId="0" applyNumberFormat="1" applyFont="1" applyBorder="1" applyAlignment="1">
      <alignment horizontal="center"/>
    </xf>
    <xf numFmtId="0" fontId="12" fillId="0" borderId="56" xfId="0" applyFont="1" applyBorder="1" applyAlignment="1">
      <alignment horizontal="center"/>
    </xf>
    <xf numFmtId="2" fontId="12" fillId="0" borderId="49" xfId="0" applyNumberFormat="1" applyFont="1" applyBorder="1" applyAlignment="1">
      <alignment horizontal="center"/>
    </xf>
    <xf numFmtId="2" fontId="12" fillId="0" borderId="59" xfId="0" applyNumberFormat="1" applyFont="1" applyBorder="1" applyAlignment="1">
      <alignment horizontal="center"/>
    </xf>
    <xf numFmtId="0" fontId="61" fillId="0" borderId="8" xfId="0" applyFont="1" applyBorder="1" applyAlignment="1">
      <alignment horizontal="left"/>
    </xf>
    <xf numFmtId="2" fontId="15" fillId="0" borderId="0" xfId="0" applyNumberFormat="1" applyFont="1" applyBorder="1" applyAlignment="1">
      <alignment horizontal="center"/>
    </xf>
    <xf numFmtId="1" fontId="38" fillId="0" borderId="5" xfId="0" applyNumberFormat="1" applyFont="1" applyBorder="1" applyAlignment="1">
      <alignment horizontal="center"/>
    </xf>
    <xf numFmtId="0" fontId="3" fillId="0" borderId="66" xfId="0" applyFont="1" applyBorder="1" applyAlignment="1"/>
    <xf numFmtId="0" fontId="12" fillId="0" borderId="42" xfId="0" applyFont="1" applyBorder="1" applyAlignment="1">
      <alignment horizontal="right"/>
    </xf>
    <xf numFmtId="0" fontId="3" fillId="0" borderId="39" xfId="0" applyFont="1" applyBorder="1" applyAlignment="1"/>
    <xf numFmtId="0" fontId="3" fillId="0" borderId="14" xfId="0" applyFont="1" applyBorder="1" applyAlignment="1"/>
    <xf numFmtId="0" fontId="37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60" xfId="0" applyFont="1" applyFill="1" applyBorder="1" applyAlignment="1">
      <alignment horizontal="left"/>
    </xf>
    <xf numFmtId="0" fontId="1" fillId="0" borderId="73" xfId="0" applyFont="1" applyFill="1" applyBorder="1" applyAlignment="1">
      <alignment horizontal="left"/>
    </xf>
    <xf numFmtId="1" fontId="38" fillId="0" borderId="38" xfId="0" applyNumberFormat="1" applyFont="1" applyFill="1" applyBorder="1" applyAlignment="1">
      <alignment horizontal="center"/>
    </xf>
    <xf numFmtId="0" fontId="20" fillId="0" borderId="66" xfId="0" applyFont="1" applyBorder="1" applyAlignment="1">
      <alignment horizontal="center"/>
    </xf>
    <xf numFmtId="1" fontId="67" fillId="0" borderId="11" xfId="0" applyNumberFormat="1" applyFont="1" applyBorder="1" applyAlignment="1">
      <alignment horizontal="center"/>
    </xf>
    <xf numFmtId="0" fontId="20" fillId="0" borderId="54" xfId="0" applyFont="1" applyBorder="1" applyAlignment="1">
      <alignment horizontal="left"/>
    </xf>
    <xf numFmtId="0" fontId="20" fillId="0" borderId="46" xfId="0" applyFont="1" applyBorder="1" applyAlignment="1">
      <alignment horizontal="left"/>
    </xf>
    <xf numFmtId="0" fontId="3" fillId="0" borderId="34" xfId="0" applyFont="1" applyBorder="1" applyAlignment="1"/>
    <xf numFmtId="0" fontId="1" fillId="0" borderId="74" xfId="0" applyFont="1" applyBorder="1" applyAlignment="1">
      <alignment horizontal="left"/>
    </xf>
    <xf numFmtId="9" fontId="56" fillId="0" borderId="1" xfId="0" applyNumberFormat="1" applyFont="1" applyBorder="1" applyAlignment="1">
      <alignment horizontal="center"/>
    </xf>
    <xf numFmtId="49" fontId="12" fillId="0" borderId="66" xfId="0" applyNumberFormat="1" applyFont="1" applyBorder="1" applyAlignment="1">
      <alignment horizontal="right"/>
    </xf>
    <xf numFmtId="0" fontId="12" fillId="0" borderId="18" xfId="0" applyFont="1" applyBorder="1" applyAlignment="1">
      <alignment horizontal="right"/>
    </xf>
    <xf numFmtId="0" fontId="16" fillId="0" borderId="8" xfId="0" applyFont="1" applyBorder="1" applyAlignment="1">
      <alignment horizontal="center"/>
    </xf>
    <xf numFmtId="2" fontId="1" fillId="0" borderId="61" xfId="0" applyNumberFormat="1" applyFont="1" applyBorder="1" applyAlignment="1">
      <alignment horizontal="center"/>
    </xf>
    <xf numFmtId="0" fontId="1" fillId="0" borderId="42" xfId="0" applyFont="1" applyBorder="1" applyAlignment="1">
      <alignment horizontal="left"/>
    </xf>
    <xf numFmtId="165" fontId="12" fillId="0" borderId="49" xfId="0" applyNumberFormat="1" applyFont="1" applyBorder="1" applyAlignment="1">
      <alignment horizontal="center"/>
    </xf>
    <xf numFmtId="165" fontId="12" fillId="0" borderId="50" xfId="0" applyNumberFormat="1" applyFont="1" applyBorder="1" applyAlignment="1">
      <alignment horizontal="center"/>
    </xf>
    <xf numFmtId="165" fontId="12" fillId="0" borderId="59" xfId="0" applyNumberFormat="1" applyFont="1" applyBorder="1" applyAlignment="1">
      <alignment horizontal="center"/>
    </xf>
    <xf numFmtId="169" fontId="1" fillId="0" borderId="0" xfId="0" applyNumberFormat="1" applyFont="1" applyBorder="1" applyAlignment="1"/>
    <xf numFmtId="2" fontId="1" fillId="0" borderId="0" xfId="0" applyNumberFormat="1" applyFont="1" applyBorder="1" applyAlignment="1">
      <alignment horizontal="left"/>
    </xf>
    <xf numFmtId="0" fontId="15" fillId="0" borderId="73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20" fillId="0" borderId="66" xfId="0" applyFont="1" applyBorder="1" applyAlignment="1">
      <alignment horizontal="left"/>
    </xf>
    <xf numFmtId="2" fontId="38" fillId="0" borderId="10" xfId="0" applyNumberFormat="1" applyFont="1" applyBorder="1" applyAlignment="1">
      <alignment horizontal="center" vertical="center" wrapText="1"/>
    </xf>
    <xf numFmtId="0" fontId="3" fillId="0" borderId="66" xfId="0" applyFont="1" applyFill="1" applyBorder="1" applyAlignment="1"/>
    <xf numFmtId="2" fontId="24" fillId="0" borderId="55" xfId="0" applyNumberFormat="1" applyFont="1" applyBorder="1" applyAlignment="1">
      <alignment horizontal="center"/>
    </xf>
    <xf numFmtId="0" fontId="20" fillId="0" borderId="11" xfId="0" applyFont="1" applyBorder="1" applyAlignment="1"/>
    <xf numFmtId="0" fontId="11" fillId="0" borderId="75" xfId="0" applyFont="1" applyBorder="1" applyAlignment="1">
      <alignment horizontal="center"/>
    </xf>
    <xf numFmtId="0" fontId="11" fillId="0" borderId="68" xfId="0" applyFont="1" applyBorder="1" applyAlignment="1">
      <alignment horizontal="right"/>
    </xf>
    <xf numFmtId="2" fontId="53" fillId="0" borderId="10" xfId="0" applyNumberFormat="1" applyFont="1" applyBorder="1" applyAlignment="1">
      <alignment horizontal="center" vertical="center" wrapText="1"/>
    </xf>
    <xf numFmtId="1" fontId="67" fillId="0" borderId="38" xfId="0" applyNumberFormat="1" applyFont="1" applyBorder="1" applyAlignment="1">
      <alignment horizontal="center"/>
    </xf>
    <xf numFmtId="2" fontId="53" fillId="0" borderId="12" xfId="0" applyNumberFormat="1" applyFont="1" applyBorder="1" applyAlignment="1">
      <alignment horizontal="center" vertical="center" wrapText="1"/>
    </xf>
    <xf numFmtId="0" fontId="3" fillId="0" borderId="51" xfId="0" applyFont="1" applyBorder="1" applyAlignment="1"/>
    <xf numFmtId="0" fontId="12" fillId="0" borderId="51" xfId="0" applyFont="1" applyBorder="1" applyAlignment="1">
      <alignment horizontal="right"/>
    </xf>
    <xf numFmtId="0" fontId="20" fillId="0" borderId="39" xfId="0" applyFont="1" applyBorder="1" applyAlignment="1">
      <alignment horizontal="left"/>
    </xf>
    <xf numFmtId="0" fontId="20" fillId="0" borderId="46" xfId="0" applyFont="1" applyFill="1" applyBorder="1" applyAlignment="1"/>
    <xf numFmtId="0" fontId="19" fillId="0" borderId="66" xfId="0" applyFont="1" applyBorder="1" applyAlignment="1">
      <alignment horizontal="center"/>
    </xf>
    <xf numFmtId="0" fontId="3" fillId="0" borderId="46" xfId="0" applyFont="1" applyBorder="1" applyAlignment="1"/>
    <xf numFmtId="165" fontId="24" fillId="0" borderId="55" xfId="0" applyNumberFormat="1" applyFont="1" applyBorder="1" applyAlignment="1">
      <alignment horizontal="center"/>
    </xf>
    <xf numFmtId="0" fontId="3" fillId="0" borderId="46" xfId="0" applyFont="1" applyFill="1" applyBorder="1" applyAlignment="1"/>
    <xf numFmtId="0" fontId="3" fillId="0" borderId="60" xfId="0" applyFont="1" applyFill="1" applyBorder="1" applyAlignment="1"/>
    <xf numFmtId="1" fontId="38" fillId="0" borderId="51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5" fontId="17" fillId="0" borderId="53" xfId="0" applyNumberFormat="1" applyFont="1" applyBorder="1" applyAlignment="1">
      <alignment horizontal="center"/>
    </xf>
    <xf numFmtId="0" fontId="3" fillId="0" borderId="56" xfId="0" applyFont="1" applyBorder="1" applyAlignment="1"/>
    <xf numFmtId="0" fontId="20" fillId="0" borderId="45" xfId="0" applyFont="1" applyBorder="1" applyAlignment="1">
      <alignment horizontal="left"/>
    </xf>
    <xf numFmtId="0" fontId="66" fillId="0" borderId="45" xfId="0" applyFont="1" applyBorder="1" applyAlignment="1"/>
    <xf numFmtId="165" fontId="17" fillId="0" borderId="15" xfId="0" applyNumberFormat="1" applyFont="1" applyBorder="1" applyAlignment="1">
      <alignment horizontal="center" vertical="center"/>
    </xf>
    <xf numFmtId="0" fontId="20" fillId="0" borderId="40" xfId="0" applyFont="1" applyBorder="1" applyAlignment="1">
      <alignment horizontal="left"/>
    </xf>
    <xf numFmtId="0" fontId="3" fillId="0" borderId="47" xfId="0" applyFont="1" applyBorder="1" applyAlignment="1"/>
    <xf numFmtId="0" fontId="9" fillId="0" borderId="70" xfId="0" applyFont="1" applyBorder="1" applyAlignment="1">
      <alignment horizontal="right"/>
    </xf>
    <xf numFmtId="0" fontId="15" fillId="0" borderId="74" xfId="0" applyFont="1" applyBorder="1" applyAlignment="1">
      <alignment horizontal="left"/>
    </xf>
    <xf numFmtId="165" fontId="17" fillId="0" borderId="53" xfId="0" applyNumberFormat="1" applyFont="1" applyBorder="1" applyAlignment="1">
      <alignment horizontal="center" vertical="center"/>
    </xf>
    <xf numFmtId="0" fontId="40" fillId="0" borderId="74" xfId="0" applyFont="1" applyBorder="1" applyAlignment="1">
      <alignment horizontal="left"/>
    </xf>
    <xf numFmtId="0" fontId="8" fillId="0" borderId="65" xfId="0" applyFont="1" applyBorder="1" applyAlignment="1">
      <alignment horizontal="center"/>
    </xf>
    <xf numFmtId="0" fontId="80" fillId="0" borderId="5" xfId="0" applyFont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1" fontId="6" fillId="0" borderId="66" xfId="0" applyNumberFormat="1" applyFont="1" applyBorder="1" applyAlignment="1">
      <alignment horizontal="center"/>
    </xf>
    <xf numFmtId="0" fontId="48" fillId="0" borderId="66" xfId="0" applyFont="1" applyBorder="1" applyAlignment="1"/>
    <xf numFmtId="0" fontId="3" fillId="0" borderId="48" xfId="0" applyFont="1" applyBorder="1" applyAlignment="1"/>
    <xf numFmtId="0" fontId="3" fillId="0" borderId="62" xfId="0" applyFont="1" applyBorder="1" applyAlignment="1"/>
    <xf numFmtId="0" fontId="3" fillId="0" borderId="38" xfId="0" applyFont="1" applyFill="1" applyBorder="1" applyAlignment="1">
      <alignment horizontal="center"/>
    </xf>
    <xf numFmtId="0" fontId="3" fillId="0" borderId="28" xfId="0" applyFont="1" applyBorder="1" applyAlignment="1"/>
    <xf numFmtId="0" fontId="3" fillId="0" borderId="55" xfId="0" applyFont="1" applyFill="1" applyBorder="1" applyAlignment="1"/>
    <xf numFmtId="0" fontId="48" fillId="0" borderId="38" xfId="0" applyFont="1" applyBorder="1" applyAlignment="1"/>
    <xf numFmtId="0" fontId="3" fillId="0" borderId="55" xfId="0" applyFont="1" applyBorder="1" applyAlignment="1"/>
    <xf numFmtId="0" fontId="1" fillId="0" borderId="68" xfId="0" applyFont="1" applyBorder="1" applyAlignment="1">
      <alignment horizontal="center"/>
    </xf>
    <xf numFmtId="0" fontId="3" fillId="0" borderId="42" xfId="0" applyFont="1" applyBorder="1" applyAlignment="1"/>
    <xf numFmtId="0" fontId="9" fillId="0" borderId="10" xfId="0" applyFont="1" applyBorder="1" applyAlignment="1">
      <alignment horizontal="right"/>
    </xf>
    <xf numFmtId="0" fontId="86" fillId="0" borderId="44" xfId="0" applyFont="1" applyBorder="1" applyAlignment="1"/>
    <xf numFmtId="165" fontId="39" fillId="0" borderId="63" xfId="0" applyNumberFormat="1" applyFont="1" applyBorder="1" applyAlignment="1">
      <alignment horizontal="center" vertical="center"/>
    </xf>
    <xf numFmtId="2" fontId="20" fillId="0" borderId="0" xfId="0" applyNumberFormat="1" applyFont="1" applyAlignment="1">
      <alignment horizontal="center"/>
    </xf>
    <xf numFmtId="2" fontId="63" fillId="0" borderId="62" xfId="0" applyNumberFormat="1" applyFont="1" applyBorder="1" applyAlignment="1">
      <alignment horizontal="center"/>
    </xf>
    <xf numFmtId="2" fontId="1" fillId="0" borderId="54" xfId="0" applyNumberFormat="1" applyFont="1" applyBorder="1" applyAlignment="1">
      <alignment horizontal="center"/>
    </xf>
    <xf numFmtId="0" fontId="3" fillId="0" borderId="9" xfId="0" applyFont="1" applyBorder="1" applyAlignment="1">
      <alignment horizontal="left"/>
    </xf>
    <xf numFmtId="0" fontId="12" fillId="0" borderId="48" xfId="0" applyFont="1" applyBorder="1" applyAlignment="1">
      <alignment horizontal="center"/>
    </xf>
    <xf numFmtId="0" fontId="108" fillId="0" borderId="0" xfId="0" applyFont="1" applyAlignment="1">
      <alignment horizontal="left" vertical="center"/>
    </xf>
    <xf numFmtId="0" fontId="2" fillId="0" borderId="3" xfId="0" applyFont="1" applyBorder="1" applyAlignment="1"/>
    <xf numFmtId="0" fontId="8" fillId="0" borderId="3" xfId="0" applyFont="1" applyBorder="1" applyAlignment="1">
      <alignment horizontal="left"/>
    </xf>
    <xf numFmtId="2" fontId="59" fillId="0" borderId="0" xfId="0" applyNumberFormat="1" applyFont="1" applyBorder="1" applyAlignment="1">
      <alignment horizontal="left"/>
    </xf>
    <xf numFmtId="0" fontId="57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2" fontId="38" fillId="0" borderId="8" xfId="0" applyNumberFormat="1" applyFont="1" applyBorder="1" applyAlignment="1"/>
    <xf numFmtId="9" fontId="38" fillId="0" borderId="0" xfId="0" applyNumberFormat="1" applyFont="1" applyBorder="1" applyAlignment="1">
      <alignment horizontal="center"/>
    </xf>
    <xf numFmtId="0" fontId="57" fillId="0" borderId="29" xfId="0" applyFont="1" applyBorder="1" applyAlignment="1">
      <alignment horizontal="center" vertical="center"/>
    </xf>
    <xf numFmtId="2" fontId="20" fillId="0" borderId="53" xfId="0" applyNumberFormat="1" applyFont="1" applyBorder="1" applyAlignment="1">
      <alignment horizontal="center" vertical="center"/>
    </xf>
    <xf numFmtId="0" fontId="57" fillId="0" borderId="37" xfId="0" applyFont="1" applyBorder="1" applyAlignment="1">
      <alignment horizontal="center" vertical="center"/>
    </xf>
    <xf numFmtId="2" fontId="20" fillId="0" borderId="62" xfId="0" applyNumberFormat="1" applyFont="1" applyBorder="1" applyAlignment="1">
      <alignment horizontal="center" vertical="center"/>
    </xf>
    <xf numFmtId="0" fontId="109" fillId="4" borderId="34" xfId="0" applyFont="1" applyFill="1" applyBorder="1" applyAlignment="1">
      <alignment horizontal="center"/>
    </xf>
    <xf numFmtId="0" fontId="57" fillId="0" borderId="43" xfId="0" applyFont="1" applyBorder="1" applyAlignment="1">
      <alignment horizontal="center" vertical="center"/>
    </xf>
    <xf numFmtId="2" fontId="20" fillId="0" borderId="55" xfId="0" applyNumberFormat="1" applyFont="1" applyBorder="1" applyAlignment="1">
      <alignment horizontal="center" vertical="center"/>
    </xf>
    <xf numFmtId="2" fontId="47" fillId="7" borderId="43" xfId="0" applyNumberFormat="1" applyFont="1" applyFill="1" applyBorder="1" applyAlignment="1">
      <alignment horizontal="center"/>
    </xf>
    <xf numFmtId="2" fontId="47" fillId="7" borderId="44" xfId="0" applyNumberFormat="1" applyFont="1" applyFill="1" applyBorder="1" applyAlignment="1">
      <alignment horizontal="center"/>
    </xf>
    <xf numFmtId="2" fontId="47" fillId="7" borderId="46" xfId="0" applyNumberFormat="1" applyFont="1" applyFill="1" applyBorder="1" applyAlignment="1">
      <alignment horizontal="center"/>
    </xf>
    <xf numFmtId="0" fontId="80" fillId="0" borderId="41" xfId="0" applyFont="1" applyBorder="1" applyAlignment="1">
      <alignment horizontal="left"/>
    </xf>
    <xf numFmtId="2" fontId="1" fillId="0" borderId="42" xfId="0" applyNumberFormat="1" applyFont="1" applyBorder="1" applyAlignment="1"/>
    <xf numFmtId="0" fontId="40" fillId="0" borderId="56" xfId="0" applyFont="1" applyBorder="1" applyAlignment="1">
      <alignment horizontal="right"/>
    </xf>
    <xf numFmtId="2" fontId="6" fillId="0" borderId="49" xfId="0" applyNumberFormat="1" applyFont="1" applyBorder="1" applyAlignment="1">
      <alignment horizontal="center"/>
    </xf>
    <xf numFmtId="2" fontId="6" fillId="0" borderId="50" xfId="0" applyNumberFormat="1" applyFont="1" applyBorder="1" applyAlignment="1">
      <alignment horizontal="center"/>
    </xf>
    <xf numFmtId="2" fontId="6" fillId="0" borderId="57" xfId="0" applyNumberFormat="1" applyFont="1" applyBorder="1" applyAlignment="1">
      <alignment horizontal="center"/>
    </xf>
    <xf numFmtId="0" fontId="80" fillId="0" borderId="12" xfId="0" applyFont="1" applyBorder="1" applyAlignment="1">
      <alignment horizontal="left"/>
    </xf>
    <xf numFmtId="2" fontId="20" fillId="0" borderId="14" xfId="0" applyNumberFormat="1" applyFont="1" applyBorder="1" applyAlignment="1">
      <alignment horizontal="center" vertical="center"/>
    </xf>
    <xf numFmtId="1" fontId="47" fillId="0" borderId="53" xfId="0" applyNumberFormat="1" applyFont="1" applyBorder="1" applyAlignment="1">
      <alignment horizontal="center"/>
    </xf>
    <xf numFmtId="0" fontId="57" fillId="0" borderId="31" xfId="0" applyFont="1" applyBorder="1" applyAlignment="1">
      <alignment horizontal="center" vertical="center"/>
    </xf>
    <xf numFmtId="0" fontId="57" fillId="0" borderId="40" xfId="0" applyFont="1" applyBorder="1" applyAlignment="1">
      <alignment horizontal="center" vertical="center"/>
    </xf>
    <xf numFmtId="2" fontId="47" fillId="7" borderId="55" xfId="0" applyNumberFormat="1" applyFont="1" applyFill="1" applyBorder="1" applyAlignment="1">
      <alignment horizontal="center"/>
    </xf>
    <xf numFmtId="2" fontId="6" fillId="0" borderId="59" xfId="0" applyNumberFormat="1" applyFont="1" applyBorder="1" applyAlignment="1">
      <alignment horizontal="center"/>
    </xf>
    <xf numFmtId="0" fontId="53" fillId="0" borderId="9" xfId="0" applyFont="1" applyBorder="1" applyAlignment="1">
      <alignment horizontal="left"/>
    </xf>
    <xf numFmtId="2" fontId="59" fillId="0" borderId="10" xfId="0" applyNumberFormat="1" applyFont="1" applyBorder="1" applyAlignment="1">
      <alignment horizontal="left"/>
    </xf>
    <xf numFmtId="0" fontId="57" fillId="0" borderId="52" xfId="0" applyFont="1" applyBorder="1" applyAlignment="1">
      <alignment horizontal="center" vertical="center"/>
    </xf>
    <xf numFmtId="2" fontId="47" fillId="8" borderId="77" xfId="0" applyNumberFormat="1" applyFont="1" applyFill="1" applyBorder="1" applyAlignment="1">
      <alignment horizontal="center"/>
    </xf>
    <xf numFmtId="2" fontId="47" fillId="8" borderId="67" xfId="0" applyNumberFormat="1" applyFont="1" applyFill="1" applyBorder="1" applyAlignment="1">
      <alignment horizontal="center"/>
    </xf>
    <xf numFmtId="2" fontId="47" fillId="8" borderId="71" xfId="0" applyNumberFormat="1" applyFont="1" applyFill="1" applyBorder="1" applyAlignment="1">
      <alignment horizontal="center"/>
    </xf>
    <xf numFmtId="165" fontId="1" fillId="0" borderId="0" xfId="0" applyNumberFormat="1" applyFont="1" applyAlignment="1">
      <alignment horizontal="left"/>
    </xf>
    <xf numFmtId="0" fontId="15" fillId="0" borderId="65" xfId="0" applyFont="1" applyBorder="1" applyAlignment="1">
      <alignment horizontal="center"/>
    </xf>
    <xf numFmtId="0" fontId="20" fillId="0" borderId="42" xfId="0" applyFont="1" applyBorder="1" applyAlignment="1">
      <alignment horizontal="left"/>
    </xf>
    <xf numFmtId="0" fontId="11" fillId="0" borderId="66" xfId="0" applyFont="1" applyBorder="1" applyAlignment="1">
      <alignment horizontal="right"/>
    </xf>
    <xf numFmtId="0" fontId="11" fillId="0" borderId="64" xfId="0" applyFont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44" fillId="0" borderId="11" xfId="0" applyFont="1" applyBorder="1" applyAlignment="1">
      <alignment horizontal="right"/>
    </xf>
    <xf numFmtId="0" fontId="3" fillId="0" borderId="49" xfId="0" applyFont="1" applyBorder="1" applyAlignment="1"/>
    <xf numFmtId="0" fontId="48" fillId="0" borderId="39" xfId="0" applyFont="1" applyBorder="1" applyAlignment="1"/>
    <xf numFmtId="2" fontId="24" fillId="0" borderId="62" xfId="0" applyNumberFormat="1" applyFont="1" applyBorder="1" applyAlignment="1">
      <alignment horizontal="center"/>
    </xf>
    <xf numFmtId="0" fontId="3" fillId="0" borderId="41" xfId="0" applyFont="1" applyBorder="1" applyAlignment="1"/>
    <xf numFmtId="0" fontId="1" fillId="0" borderId="60" xfId="0" applyFont="1" applyBorder="1" applyAlignment="1">
      <alignment horizontal="left"/>
    </xf>
    <xf numFmtId="165" fontId="1" fillId="0" borderId="0" xfId="0" applyNumberFormat="1" applyFont="1" applyAlignment="1">
      <alignment horizontal="center"/>
    </xf>
    <xf numFmtId="0" fontId="15" fillId="0" borderId="2" xfId="0" applyFont="1" applyBorder="1" applyAlignment="1">
      <alignment horizontal="center"/>
    </xf>
    <xf numFmtId="0" fontId="9" fillId="0" borderId="6" xfId="0" applyFont="1" applyBorder="1" applyAlignment="1"/>
    <xf numFmtId="0" fontId="57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 vertical="center"/>
    </xf>
    <xf numFmtId="0" fontId="86" fillId="0" borderId="66" xfId="0" applyFont="1" applyBorder="1" applyAlignment="1"/>
    <xf numFmtId="0" fontId="86" fillId="0" borderId="68" xfId="0" applyFont="1" applyBorder="1" applyAlignment="1"/>
    <xf numFmtId="9" fontId="56" fillId="0" borderId="6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165" fontId="20" fillId="0" borderId="0" xfId="0" applyNumberFormat="1" applyFont="1" applyAlignment="1">
      <alignment horizontal="left"/>
    </xf>
    <xf numFmtId="0" fontId="15" fillId="0" borderId="9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2" fillId="0" borderId="78" xfId="0" applyFont="1" applyBorder="1" applyAlignment="1">
      <alignment horizontal="center"/>
    </xf>
    <xf numFmtId="0" fontId="3" fillId="0" borderId="68" xfId="0" applyFont="1" applyBorder="1" applyAlignment="1"/>
    <xf numFmtId="49" fontId="12" fillId="0" borderId="68" xfId="0" applyNumberFormat="1" applyFont="1" applyBorder="1" applyAlignment="1">
      <alignment horizontal="right"/>
    </xf>
    <xf numFmtId="0" fontId="3" fillId="0" borderId="36" xfId="0" applyFont="1" applyFill="1" applyBorder="1" applyAlignment="1"/>
    <xf numFmtId="167" fontId="24" fillId="0" borderId="39" xfId="0" applyNumberFormat="1" applyFont="1" applyBorder="1" applyAlignment="1">
      <alignment horizontal="center"/>
    </xf>
    <xf numFmtId="164" fontId="65" fillId="0" borderId="38" xfId="0" applyNumberFormat="1" applyFont="1" applyBorder="1" applyAlignment="1">
      <alignment horizontal="right"/>
    </xf>
    <xf numFmtId="0" fontId="66" fillId="0" borderId="38" xfId="0" applyFont="1" applyBorder="1" applyAlignment="1"/>
    <xf numFmtId="0" fontId="11" fillId="0" borderId="11" xfId="0" applyFont="1" applyBorder="1" applyAlignment="1">
      <alignment horizontal="right"/>
    </xf>
    <xf numFmtId="0" fontId="66" fillId="0" borderId="66" xfId="0" applyFont="1" applyBorder="1" applyAlignment="1"/>
    <xf numFmtId="0" fontId="49" fillId="0" borderId="66" xfId="0" applyFont="1" applyBorder="1" applyAlignment="1"/>
    <xf numFmtId="0" fontId="22" fillId="0" borderId="8" xfId="0" applyFont="1" applyBorder="1" applyAlignment="1">
      <alignment horizontal="left"/>
    </xf>
    <xf numFmtId="0" fontId="12" fillId="0" borderId="38" xfId="0" applyFont="1" applyFill="1" applyBorder="1" applyAlignment="1">
      <alignment horizontal="right"/>
    </xf>
    <xf numFmtId="0" fontId="34" fillId="0" borderId="43" xfId="0" applyFont="1" applyFill="1" applyBorder="1" applyAlignment="1"/>
    <xf numFmtId="49" fontId="19" fillId="0" borderId="38" xfId="0" applyNumberFormat="1" applyFont="1" applyBorder="1" applyAlignment="1">
      <alignment horizontal="center"/>
    </xf>
    <xf numFmtId="0" fontId="12" fillId="0" borderId="66" xfId="0" applyFont="1" applyFill="1" applyBorder="1" applyAlignment="1">
      <alignment horizontal="right"/>
    </xf>
    <xf numFmtId="0" fontId="12" fillId="0" borderId="51" xfId="0" applyFont="1" applyFill="1" applyBorder="1" applyAlignment="1">
      <alignment horizontal="right"/>
    </xf>
    <xf numFmtId="0" fontId="57" fillId="0" borderId="11" xfId="0" applyFont="1" applyBorder="1" applyAlignment="1">
      <alignment horizontal="center" vertical="center"/>
    </xf>
    <xf numFmtId="0" fontId="20" fillId="0" borderId="38" xfId="0" applyFont="1" applyBorder="1" applyAlignment="1">
      <alignment horizontal="left"/>
    </xf>
    <xf numFmtId="168" fontId="12" fillId="0" borderId="38" xfId="0" applyNumberFormat="1" applyFont="1" applyBorder="1" applyAlignment="1">
      <alignment horizontal="right"/>
    </xf>
    <xf numFmtId="164" fontId="23" fillId="0" borderId="38" xfId="0" applyNumberFormat="1" applyFont="1" applyBorder="1" applyAlignment="1">
      <alignment horizontal="right"/>
    </xf>
    <xf numFmtId="0" fontId="8" fillId="0" borderId="38" xfId="0" applyFont="1" applyBorder="1" applyAlignment="1"/>
    <xf numFmtId="1" fontId="67" fillId="0" borderId="10" xfId="0" applyNumberFormat="1" applyFont="1" applyBorder="1" applyAlignment="1">
      <alignment horizontal="center"/>
    </xf>
    <xf numFmtId="1" fontId="67" fillId="0" borderId="41" xfId="0" applyNumberFormat="1" applyFont="1" applyBorder="1" applyAlignment="1">
      <alignment horizontal="center"/>
    </xf>
    <xf numFmtId="0" fontId="65" fillId="0" borderId="66" xfId="0" applyFont="1" applyBorder="1" applyAlignment="1">
      <alignment horizontal="right"/>
    </xf>
    <xf numFmtId="1" fontId="19" fillId="0" borderId="38" xfId="0" applyNumberFormat="1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3" fillId="0" borderId="59" xfId="0" applyFont="1" applyFill="1" applyBorder="1" applyAlignment="1"/>
    <xf numFmtId="0" fontId="40" fillId="0" borderId="3" xfId="0" applyFont="1" applyBorder="1" applyAlignment="1">
      <alignment horizontal="left"/>
    </xf>
    <xf numFmtId="2" fontId="6" fillId="0" borderId="10" xfId="0" applyNumberFormat="1" applyFont="1" applyBorder="1" applyAlignment="1">
      <alignment horizontal="center"/>
    </xf>
    <xf numFmtId="2" fontId="38" fillId="0" borderId="0" xfId="0" applyNumberFormat="1" applyFont="1" applyFill="1" applyBorder="1" applyAlignment="1">
      <alignment horizontal="left"/>
    </xf>
    <xf numFmtId="2" fontId="38" fillId="0" borderId="0" xfId="0" applyNumberFormat="1" applyFont="1" applyFill="1" applyBorder="1" applyAlignment="1"/>
    <xf numFmtId="0" fontId="48" fillId="0" borderId="34" xfId="0" applyFont="1" applyBorder="1" applyAlignment="1"/>
    <xf numFmtId="0" fontId="12" fillId="0" borderId="11" xfId="0" applyFont="1" applyBorder="1" applyAlignment="1">
      <alignment horizontal="right"/>
    </xf>
    <xf numFmtId="0" fontId="1" fillId="0" borderId="38" xfId="0" applyFont="1" applyBorder="1" applyAlignment="1"/>
    <xf numFmtId="0" fontId="1" fillId="0" borderId="51" xfId="0" applyFont="1" applyBorder="1" applyAlignment="1"/>
    <xf numFmtId="0" fontId="1" fillId="0" borderId="73" xfId="0" applyFont="1" applyBorder="1" applyAlignment="1">
      <alignment horizontal="right"/>
    </xf>
    <xf numFmtId="0" fontId="66" fillId="0" borderId="39" xfId="0" applyFont="1" applyBorder="1" applyAlignment="1"/>
    <xf numFmtId="0" fontId="12" fillId="0" borderId="66" xfId="0" applyFont="1" applyBorder="1" applyAlignment="1">
      <alignment horizontal="center"/>
    </xf>
    <xf numFmtId="0" fontId="20" fillId="0" borderId="41" xfId="0" applyFont="1" applyBorder="1" applyAlignment="1"/>
    <xf numFmtId="164" fontId="12" fillId="0" borderId="51" xfId="0" applyNumberFormat="1" applyFont="1" applyBorder="1" applyAlignment="1">
      <alignment horizontal="right"/>
    </xf>
    <xf numFmtId="0" fontId="23" fillId="0" borderId="11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99" fillId="0" borderId="33" xfId="0" applyFont="1" applyBorder="1" applyAlignment="1">
      <alignment horizontal="left"/>
    </xf>
    <xf numFmtId="2" fontId="6" fillId="0" borderId="0" xfId="0" applyNumberFormat="1" applyFont="1" applyBorder="1" applyAlignment="1">
      <alignment horizontal="center"/>
    </xf>
    <xf numFmtId="2" fontId="55" fillId="0" borderId="62" xfId="0" applyNumberFormat="1" applyFont="1" applyBorder="1" applyAlignment="1">
      <alignment horizontal="center"/>
    </xf>
    <xf numFmtId="9" fontId="38" fillId="0" borderId="9" xfId="0" applyNumberFormat="1" applyFont="1" applyBorder="1" applyAlignment="1">
      <alignment horizontal="center"/>
    </xf>
    <xf numFmtId="0" fontId="47" fillId="0" borderId="52" xfId="0" applyFont="1" applyBorder="1" applyAlignment="1">
      <alignment horizontal="center"/>
    </xf>
    <xf numFmtId="2" fontId="1" fillId="0" borderId="17" xfId="0" applyNumberFormat="1" applyFont="1" applyBorder="1" applyAlignment="1">
      <alignment horizontal="center"/>
    </xf>
    <xf numFmtId="0" fontId="87" fillId="0" borderId="40" xfId="0" applyFont="1" applyBorder="1" applyAlignment="1">
      <alignment horizontal="right"/>
    </xf>
    <xf numFmtId="2" fontId="1" fillId="0" borderId="62" xfId="0" applyNumberFormat="1" applyFont="1" applyBorder="1" applyAlignment="1">
      <alignment horizontal="center"/>
    </xf>
    <xf numFmtId="9" fontId="53" fillId="5" borderId="62" xfId="0" applyNumberFormat="1" applyFont="1" applyFill="1" applyBorder="1" applyAlignment="1">
      <alignment horizontal="center"/>
    </xf>
    <xf numFmtId="0" fontId="90" fillId="7" borderId="42" xfId="0" applyFont="1" applyFill="1" applyBorder="1" applyAlignment="1">
      <alignment horizontal="right"/>
    </xf>
    <xf numFmtId="2" fontId="47" fillId="7" borderId="61" xfId="0" applyNumberFormat="1" applyFont="1" applyFill="1" applyBorder="1" applyAlignment="1">
      <alignment horizontal="center"/>
    </xf>
    <xf numFmtId="2" fontId="47" fillId="7" borderId="42" xfId="0" applyNumberFormat="1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left"/>
    </xf>
    <xf numFmtId="2" fontId="1" fillId="0" borderId="21" xfId="0" applyNumberFormat="1" applyFont="1" applyBorder="1" applyAlignment="1">
      <alignment horizontal="center"/>
    </xf>
    <xf numFmtId="0" fontId="80" fillId="0" borderId="61" xfId="0" applyFont="1" applyBorder="1" applyAlignment="1">
      <alignment horizontal="left"/>
    </xf>
    <xf numFmtId="0" fontId="17" fillId="0" borderId="2" xfId="0" applyFont="1" applyBorder="1" applyAlignment="1">
      <alignment horizontal="center" vertical="center"/>
    </xf>
    <xf numFmtId="2" fontId="47" fillId="8" borderId="43" xfId="0" applyNumberFormat="1" applyFont="1" applyFill="1" applyBorder="1" applyAlignment="1">
      <alignment horizontal="center"/>
    </xf>
    <xf numFmtId="2" fontId="47" fillId="8" borderId="44" xfId="0" applyNumberFormat="1" applyFont="1" applyFill="1" applyBorder="1" applyAlignment="1">
      <alignment horizontal="center"/>
    </xf>
    <xf numFmtId="2" fontId="47" fillId="8" borderId="55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0" xfId="0" applyFont="1">
      <alignment vertical="center"/>
    </xf>
    <xf numFmtId="0" fontId="2" fillId="0" borderId="3" xfId="0" applyFont="1" applyBorder="1">
      <alignment vertical="center"/>
    </xf>
    <xf numFmtId="0" fontId="38" fillId="0" borderId="8" xfId="0" applyFont="1" applyBorder="1" applyAlignment="1">
      <alignment horizontal="left" vertical="center"/>
    </xf>
    <xf numFmtId="0" fontId="1" fillId="0" borderId="0" xfId="0" applyFont="1" applyFill="1" applyAlignment="1">
      <alignment horizontal="left"/>
    </xf>
    <xf numFmtId="0" fontId="10" fillId="0" borderId="0" xfId="0" applyFont="1" applyAlignment="1"/>
    <xf numFmtId="0" fontId="110" fillId="0" borderId="0" xfId="0" applyFont="1" applyAlignment="1"/>
    <xf numFmtId="0" fontId="111" fillId="0" borderId="0" xfId="0" applyFont="1" applyAlignment="1"/>
    <xf numFmtId="0" fontId="19" fillId="0" borderId="0" xfId="0" applyFont="1" applyBorder="1" applyAlignment="1">
      <alignment horizontal="left"/>
    </xf>
    <xf numFmtId="166" fontId="19" fillId="0" borderId="0" xfId="0" applyNumberFormat="1" applyFont="1" applyBorder="1" applyAlignment="1">
      <alignment horizontal="left"/>
    </xf>
    <xf numFmtId="0" fontId="2" fillId="0" borderId="0" xfId="0" applyFont="1" applyAlignment="1">
      <alignment horizontal="right"/>
    </xf>
    <xf numFmtId="9" fontId="1" fillId="0" borderId="0" xfId="0" applyNumberFormat="1" applyFont="1" applyAlignment="1"/>
    <xf numFmtId="0" fontId="86" fillId="0" borderId="0" xfId="0" applyFont="1" applyAlignment="1"/>
    <xf numFmtId="0" fontId="37" fillId="0" borderId="0" xfId="0" applyFont="1" applyAlignment="1"/>
    <xf numFmtId="0" fontId="78" fillId="0" borderId="0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" fillId="0" borderId="3" xfId="0" applyFont="1" applyBorder="1" applyAlignment="1"/>
    <xf numFmtId="0" fontId="82" fillId="0" borderId="0" xfId="0" applyFont="1" applyAlignment="1"/>
    <xf numFmtId="0" fontId="80" fillId="0" borderId="5" xfId="0" applyFont="1" applyBorder="1" applyAlignment="1">
      <alignment horizontal="center"/>
    </xf>
    <xf numFmtId="0" fontId="80" fillId="0" borderId="70" xfId="0" applyFont="1" applyBorder="1" applyAlignment="1">
      <alignment horizontal="left"/>
    </xf>
    <xf numFmtId="0" fontId="80" fillId="0" borderId="65" xfId="0" applyFont="1" applyBorder="1" applyAlignment="1">
      <alignment horizontal="center"/>
    </xf>
    <xf numFmtId="0" fontId="57" fillId="0" borderId="70" xfId="0" applyFont="1" applyBorder="1" applyAlignment="1">
      <alignment horizontal="left"/>
    </xf>
    <xf numFmtId="0" fontId="57" fillId="2" borderId="6" xfId="0" applyFont="1" applyFill="1" applyBorder="1" applyAlignment="1"/>
    <xf numFmtId="0" fontId="80" fillId="2" borderId="76" xfId="0" applyFont="1" applyFill="1" applyBorder="1" applyAlignment="1">
      <alignment horizontal="center"/>
    </xf>
    <xf numFmtId="0" fontId="12" fillId="0" borderId="11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1" fillId="0" borderId="2" xfId="0" applyFont="1" applyBorder="1" applyAlignment="1"/>
    <xf numFmtId="0" fontId="1" fillId="0" borderId="0" xfId="0" applyFont="1" applyFill="1" applyAlignment="1"/>
    <xf numFmtId="0" fontId="1" fillId="9" borderId="38" xfId="0" applyFont="1" applyFill="1" applyBorder="1" applyAlignment="1"/>
    <xf numFmtId="0" fontId="40" fillId="0" borderId="47" xfId="0" applyFont="1" applyBorder="1" applyAlignment="1"/>
    <xf numFmtId="0" fontId="112" fillId="0" borderId="57" xfId="0" applyFont="1" applyBorder="1" applyAlignment="1">
      <alignment horizontal="center"/>
    </xf>
    <xf numFmtId="0" fontId="40" fillId="0" borderId="12" xfId="0" applyFont="1" applyBorder="1" applyAlignment="1"/>
    <xf numFmtId="0" fontId="112" fillId="0" borderId="21" xfId="0" applyFont="1" applyBorder="1" applyAlignment="1">
      <alignment horizontal="center"/>
    </xf>
    <xf numFmtId="0" fontId="112" fillId="0" borderId="59" xfId="0" applyFont="1" applyBorder="1" applyAlignment="1">
      <alignment horizontal="center"/>
    </xf>
    <xf numFmtId="0" fontId="57" fillId="0" borderId="47" xfId="0" applyFont="1" applyBorder="1" applyAlignment="1"/>
    <xf numFmtId="0" fontId="57" fillId="2" borderId="12" xfId="0" applyFont="1" applyFill="1" applyBorder="1" applyAlignment="1">
      <alignment horizontal="center"/>
    </xf>
    <xf numFmtId="0" fontId="112" fillId="2" borderId="21" xfId="0" applyFont="1" applyFill="1" applyBorder="1" applyAlignment="1">
      <alignment horizontal="center"/>
    </xf>
    <xf numFmtId="0" fontId="15" fillId="0" borderId="3" xfId="0" applyFont="1" applyFill="1" applyBorder="1" applyAlignment="1"/>
    <xf numFmtId="0" fontId="17" fillId="0" borderId="8" xfId="0" applyFont="1" applyFill="1" applyBorder="1" applyAlignment="1"/>
    <xf numFmtId="0" fontId="3" fillId="0" borderId="8" xfId="0" applyFont="1" applyFill="1" applyBorder="1" applyAlignment="1">
      <alignment horizontal="right"/>
    </xf>
    <xf numFmtId="0" fontId="57" fillId="0" borderId="8" xfId="0" applyFont="1" applyFill="1" applyBorder="1" applyAlignment="1"/>
    <xf numFmtId="0" fontId="57" fillId="0" borderId="9" xfId="0" applyFont="1" applyFill="1" applyBorder="1" applyAlignment="1"/>
    <xf numFmtId="0" fontId="5" fillId="0" borderId="8" xfId="0" applyFont="1" applyFill="1" applyBorder="1" applyAlignment="1"/>
    <xf numFmtId="0" fontId="1" fillId="0" borderId="8" xfId="0" applyFont="1" applyFill="1" applyBorder="1" applyAlignment="1"/>
    <xf numFmtId="0" fontId="22" fillId="0" borderId="3" xfId="0" applyFont="1" applyBorder="1" applyAlignment="1"/>
    <xf numFmtId="0" fontId="20" fillId="0" borderId="46" xfId="0" applyFont="1" applyBorder="1" applyAlignment="1"/>
    <xf numFmtId="0" fontId="1" fillId="0" borderId="61" xfId="0" applyFont="1" applyBorder="1" applyAlignment="1"/>
    <xf numFmtId="0" fontId="1" fillId="0" borderId="45" xfId="0" applyFont="1" applyBorder="1" applyAlignment="1"/>
    <xf numFmtId="0" fontId="3" fillId="10" borderId="38" xfId="0" applyFont="1" applyFill="1" applyBorder="1" applyAlignment="1"/>
    <xf numFmtId="0" fontId="113" fillId="0" borderId="72" xfId="0" applyFont="1" applyBorder="1" applyAlignment="1">
      <alignment horizontal="center"/>
    </xf>
    <xf numFmtId="0" fontId="114" fillId="10" borderId="1" xfId="0" applyFont="1" applyFill="1" applyBorder="1" applyAlignment="1">
      <alignment horizontal="center"/>
    </xf>
    <xf numFmtId="0" fontId="115" fillId="10" borderId="75" xfId="0" applyFont="1" applyFill="1" applyBorder="1" applyAlignment="1">
      <alignment horizontal="center"/>
    </xf>
    <xf numFmtId="0" fontId="115" fillId="10" borderId="1" xfId="0" applyFont="1" applyFill="1" applyBorder="1" applyAlignment="1">
      <alignment horizontal="center"/>
    </xf>
    <xf numFmtId="0" fontId="57" fillId="0" borderId="72" xfId="0" applyFont="1" applyBorder="1" applyAlignment="1">
      <alignment horizontal="center"/>
    </xf>
    <xf numFmtId="2" fontId="32" fillId="0" borderId="28" xfId="0" applyNumberFormat="1" applyFont="1" applyBorder="1" applyAlignment="1">
      <alignment horizontal="center"/>
    </xf>
    <xf numFmtId="0" fontId="115" fillId="0" borderId="28" xfId="0" applyFont="1" applyBorder="1" applyAlignment="1">
      <alignment horizontal="center"/>
    </xf>
    <xf numFmtId="0" fontId="57" fillId="2" borderId="72" xfId="0" applyFont="1" applyFill="1" applyBorder="1" applyAlignment="1">
      <alignment horizontal="center"/>
    </xf>
    <xf numFmtId="0" fontId="115" fillId="2" borderId="75" xfId="0" applyFont="1" applyFill="1" applyBorder="1" applyAlignment="1">
      <alignment horizontal="center"/>
    </xf>
    <xf numFmtId="0" fontId="1" fillId="0" borderId="3" xfId="0" applyFont="1" applyFill="1" applyBorder="1" applyAlignment="1"/>
    <xf numFmtId="0" fontId="15" fillId="0" borderId="8" xfId="0" applyFont="1" applyFill="1" applyBorder="1" applyAlignment="1">
      <alignment horizontal="center"/>
    </xf>
    <xf numFmtId="0" fontId="80" fillId="0" borderId="12" xfId="0" applyFont="1" applyFill="1" applyBorder="1" applyAlignment="1">
      <alignment horizontal="left"/>
    </xf>
    <xf numFmtId="0" fontId="57" fillId="0" borderId="13" xfId="0" applyFont="1" applyFill="1" applyBorder="1" applyAlignment="1"/>
    <xf numFmtId="0" fontId="57" fillId="0" borderId="14" xfId="0" applyFont="1" applyFill="1" applyBorder="1" applyAlignment="1"/>
    <xf numFmtId="0" fontId="40" fillId="0" borderId="5" xfId="0" applyFont="1" applyFill="1" applyBorder="1" applyAlignment="1"/>
    <xf numFmtId="0" fontId="112" fillId="0" borderId="8" xfId="0" applyFont="1" applyFill="1" applyBorder="1" applyAlignment="1"/>
    <xf numFmtId="0" fontId="22" fillId="0" borderId="12" xfId="0" applyFont="1" applyBorder="1" applyAlignment="1"/>
    <xf numFmtId="0" fontId="1" fillId="0" borderId="31" xfId="0" applyFont="1" applyBorder="1" applyAlignment="1"/>
    <xf numFmtId="2" fontId="113" fillId="0" borderId="37" xfId="0" applyNumberFormat="1" applyFont="1" applyBorder="1" applyAlignment="1">
      <alignment horizontal="center"/>
    </xf>
    <xf numFmtId="2" fontId="114" fillId="10" borderId="54" xfId="0" applyNumberFormat="1" applyFont="1" applyFill="1" applyBorder="1" applyAlignment="1">
      <alignment horizontal="center"/>
    </xf>
    <xf numFmtId="0" fontId="113" fillId="0" borderId="37" xfId="0" applyFont="1" applyBorder="1" applyAlignment="1">
      <alignment horizontal="center"/>
    </xf>
    <xf numFmtId="0" fontId="115" fillId="10" borderId="62" xfId="0" applyFont="1" applyFill="1" applyBorder="1" applyAlignment="1">
      <alignment horizontal="center"/>
    </xf>
    <xf numFmtId="0" fontId="115" fillId="10" borderId="54" xfId="0" applyFont="1" applyFill="1" applyBorder="1" applyAlignment="1">
      <alignment horizontal="center"/>
    </xf>
    <xf numFmtId="0" fontId="57" fillId="0" borderId="37" xfId="0" applyFont="1" applyBorder="1" applyAlignment="1">
      <alignment horizontal="center"/>
    </xf>
    <xf numFmtId="2" fontId="32" fillId="0" borderId="36" xfId="0" applyNumberFormat="1" applyFont="1" applyBorder="1" applyAlignment="1">
      <alignment horizontal="center"/>
    </xf>
    <xf numFmtId="0" fontId="115" fillId="0" borderId="36" xfId="0" applyFont="1" applyBorder="1" applyAlignment="1">
      <alignment horizontal="center"/>
    </xf>
    <xf numFmtId="0" fontId="57" fillId="2" borderId="37" xfId="0" applyFont="1" applyFill="1" applyBorder="1" applyAlignment="1">
      <alignment horizontal="center"/>
    </xf>
    <xf numFmtId="0" fontId="115" fillId="2" borderId="62" xfId="0" applyFont="1" applyFill="1" applyBorder="1" applyAlignment="1">
      <alignment horizontal="center"/>
    </xf>
    <xf numFmtId="0" fontId="11" fillId="0" borderId="41" xfId="0" applyFont="1" applyBorder="1" applyAlignment="1">
      <alignment horizontal="left"/>
    </xf>
    <xf numFmtId="0" fontId="57" fillId="0" borderId="10" xfId="0" applyFont="1" applyFill="1" applyBorder="1" applyAlignment="1"/>
    <xf numFmtId="0" fontId="40" fillId="0" borderId="11" xfId="0" applyFont="1" applyFill="1" applyBorder="1" applyAlignment="1"/>
    <xf numFmtId="0" fontId="112" fillId="0" borderId="0" xfId="0" applyFont="1" applyFill="1" applyBorder="1" applyAlignment="1"/>
    <xf numFmtId="0" fontId="3" fillId="0" borderId="29" xfId="0" applyFont="1" applyFill="1" applyBorder="1" applyAlignment="1"/>
    <xf numFmtId="0" fontId="3" fillId="0" borderId="27" xfId="0" applyFont="1" applyFill="1" applyBorder="1" applyAlignment="1">
      <alignment horizontal="left"/>
    </xf>
    <xf numFmtId="0" fontId="31" fillId="0" borderId="53" xfId="0" applyFont="1" applyFill="1" applyBorder="1" applyAlignment="1">
      <alignment horizontal="left"/>
    </xf>
    <xf numFmtId="0" fontId="57" fillId="0" borderId="4" xfId="0" applyFont="1" applyBorder="1" applyAlignment="1"/>
    <xf numFmtId="0" fontId="40" fillId="0" borderId="4" xfId="0" applyFont="1" applyBorder="1" applyAlignment="1"/>
    <xf numFmtId="0" fontId="112" fillId="0" borderId="26" xfId="0" applyFont="1" applyBorder="1" applyAlignment="1"/>
    <xf numFmtId="2" fontId="34" fillId="0" borderId="37" xfId="0" applyNumberFormat="1" applyFont="1" applyBorder="1" applyAlignment="1">
      <alignment horizontal="center"/>
    </xf>
    <xf numFmtId="1" fontId="115" fillId="10" borderId="62" xfId="0" applyNumberFormat="1" applyFont="1" applyFill="1" applyBorder="1" applyAlignment="1">
      <alignment horizontal="center"/>
    </xf>
    <xf numFmtId="1" fontId="115" fillId="10" borderId="54" xfId="0" applyNumberFormat="1" applyFont="1" applyFill="1" applyBorder="1" applyAlignment="1">
      <alignment horizontal="center"/>
    </xf>
    <xf numFmtId="0" fontId="3" fillId="0" borderId="32" xfId="0" applyFont="1" applyFill="1" applyBorder="1" applyAlignment="1"/>
    <xf numFmtId="0" fontId="19" fillId="0" borderId="29" xfId="0" applyFont="1" applyFill="1" applyBorder="1" applyAlignment="1"/>
    <xf numFmtId="2" fontId="19" fillId="0" borderId="27" xfId="0" applyNumberFormat="1" applyFont="1" applyBorder="1" applyAlignment="1">
      <alignment horizontal="left"/>
    </xf>
    <xf numFmtId="2" fontId="115" fillId="0" borderId="53" xfId="0" applyNumberFormat="1" applyFont="1" applyBorder="1" applyAlignment="1">
      <alignment horizontal="left"/>
    </xf>
    <xf numFmtId="0" fontId="3" fillId="0" borderId="43" xfId="0" applyFont="1" applyFill="1" applyBorder="1" applyAlignment="1"/>
    <xf numFmtId="0" fontId="3" fillId="0" borderId="44" xfId="0" applyFont="1" applyFill="1" applyBorder="1" applyAlignment="1">
      <alignment horizontal="left"/>
    </xf>
    <xf numFmtId="0" fontId="31" fillId="0" borderId="55" xfId="0" applyFont="1" applyFill="1" applyBorder="1" applyAlignment="1">
      <alignment horizontal="left"/>
    </xf>
    <xf numFmtId="0" fontId="19" fillId="0" borderId="31" xfId="0" applyFont="1" applyBorder="1" applyAlignment="1"/>
    <xf numFmtId="0" fontId="3" fillId="0" borderId="32" xfId="0" applyFont="1" applyBorder="1" applyAlignment="1">
      <alignment horizontal="left"/>
    </xf>
    <xf numFmtId="0" fontId="115" fillId="0" borderId="75" xfId="0" applyFont="1" applyBorder="1" applyAlignment="1">
      <alignment horizontal="left"/>
    </xf>
    <xf numFmtId="1" fontId="114" fillId="10" borderId="54" xfId="0" applyNumberFormat="1" applyFont="1" applyFill="1" applyBorder="1" applyAlignment="1">
      <alignment horizontal="center"/>
    </xf>
    <xf numFmtId="0" fontId="12" fillId="0" borderId="35" xfId="0" applyFont="1" applyFill="1" applyBorder="1" applyAlignment="1"/>
    <xf numFmtId="0" fontId="3" fillId="0" borderId="39" xfId="0" applyFont="1" applyBorder="1" applyAlignment="1">
      <alignment horizontal="center"/>
    </xf>
    <xf numFmtId="0" fontId="3" fillId="0" borderId="37" xfId="0" applyFont="1" applyBorder="1" applyAlignment="1"/>
    <xf numFmtId="0" fontId="19" fillId="0" borderId="35" xfId="0" applyFont="1" applyBorder="1" applyAlignment="1">
      <alignment horizontal="left"/>
    </xf>
    <xf numFmtId="0" fontId="115" fillId="0" borderId="62" xfId="0" applyFont="1" applyBorder="1" applyAlignment="1">
      <alignment horizontal="left"/>
    </xf>
    <xf numFmtId="0" fontId="19" fillId="0" borderId="37" xfId="0" applyFont="1" applyFill="1" applyBorder="1" applyAlignment="1"/>
    <xf numFmtId="0" fontId="12" fillId="0" borderId="44" xfId="0" applyFont="1" applyFill="1" applyBorder="1" applyAlignment="1">
      <alignment horizontal="left"/>
    </xf>
    <xf numFmtId="0" fontId="116" fillId="0" borderId="55" xfId="0" applyFont="1" applyFill="1" applyBorder="1" applyAlignment="1">
      <alignment horizontal="left"/>
    </xf>
    <xf numFmtId="0" fontId="1" fillId="0" borderId="56" xfId="0" applyFont="1" applyFill="1" applyBorder="1" applyAlignment="1"/>
    <xf numFmtId="0" fontId="1" fillId="0" borderId="48" xfId="0" applyFont="1" applyFill="1" applyBorder="1" applyAlignment="1"/>
    <xf numFmtId="0" fontId="114" fillId="10" borderId="54" xfId="0" applyFont="1" applyFill="1" applyBorder="1" applyAlignment="1">
      <alignment horizontal="center"/>
    </xf>
    <xf numFmtId="0" fontId="57" fillId="2" borderId="3" xfId="0" applyFont="1" applyFill="1" applyBorder="1" applyAlignment="1"/>
    <xf numFmtId="0" fontId="80" fillId="2" borderId="17" xfId="0" applyFont="1" applyFill="1" applyBorder="1" applyAlignment="1">
      <alignment horizontal="center"/>
    </xf>
    <xf numFmtId="0" fontId="19" fillId="0" borderId="54" xfId="0" applyFont="1" applyFill="1" applyBorder="1" applyAlignment="1">
      <alignment horizontal="center"/>
    </xf>
    <xf numFmtId="0" fontId="3" fillId="0" borderId="43" xfId="0" applyFont="1" applyBorder="1" applyAlignment="1"/>
    <xf numFmtId="0" fontId="115" fillId="0" borderId="55" xfId="0" applyFont="1" applyBorder="1" applyAlignment="1">
      <alignment horizontal="left"/>
    </xf>
    <xf numFmtId="0" fontId="3" fillId="0" borderId="37" xfId="0" applyFont="1" applyFill="1" applyBorder="1" applyAlignment="1"/>
    <xf numFmtId="0" fontId="3" fillId="0" borderId="35" xfId="0" applyFont="1" applyFill="1" applyBorder="1" applyAlignment="1">
      <alignment horizontal="left"/>
    </xf>
    <xf numFmtId="0" fontId="31" fillId="0" borderId="62" xfId="0" applyFont="1" applyFill="1" applyBorder="1" applyAlignment="1">
      <alignment horizontal="left"/>
    </xf>
    <xf numFmtId="0" fontId="16" fillId="0" borderId="35" xfId="0" applyFont="1" applyFill="1" applyBorder="1" applyAlignment="1"/>
    <xf numFmtId="0" fontId="1" fillId="0" borderId="9" xfId="0" applyFont="1" applyFill="1" applyBorder="1" applyAlignment="1"/>
    <xf numFmtId="1" fontId="115" fillId="11" borderId="54" xfId="0" applyNumberFormat="1" applyFont="1" applyFill="1" applyBorder="1" applyAlignment="1">
      <alignment horizontal="center"/>
    </xf>
    <xf numFmtId="0" fontId="57" fillId="2" borderId="47" xfId="0" applyFont="1" applyFill="1" applyBorder="1" applyAlignment="1">
      <alignment horizontal="center"/>
    </xf>
    <xf numFmtId="0" fontId="112" fillId="2" borderId="59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right"/>
    </xf>
    <xf numFmtId="0" fontId="3" fillId="0" borderId="39" xfId="0" applyFont="1" applyFill="1" applyBorder="1" applyAlignment="1">
      <alignment horizontal="center"/>
    </xf>
    <xf numFmtId="0" fontId="1" fillId="0" borderId="10" xfId="0" applyFont="1" applyFill="1" applyBorder="1" applyAlignment="1"/>
    <xf numFmtId="0" fontId="1" fillId="0" borderId="2" xfId="0" applyFont="1" applyFill="1" applyBorder="1" applyAlignment="1"/>
    <xf numFmtId="0" fontId="57" fillId="0" borderId="7" xfId="0" applyFont="1" applyFill="1" applyBorder="1" applyAlignment="1"/>
    <xf numFmtId="0" fontId="40" fillId="0" borderId="4" xfId="0" applyFont="1" applyFill="1" applyBorder="1" applyAlignment="1"/>
    <xf numFmtId="0" fontId="112" fillId="0" borderId="26" xfId="0" applyFont="1" applyFill="1" applyBorder="1" applyAlignment="1"/>
    <xf numFmtId="0" fontId="8" fillId="0" borderId="73" xfId="0" applyFont="1" applyBorder="1" applyAlignment="1"/>
    <xf numFmtId="0" fontId="80" fillId="0" borderId="72" xfId="0" applyFont="1" applyBorder="1" applyAlignment="1">
      <alignment horizontal="center"/>
    </xf>
    <xf numFmtId="0" fontId="115" fillId="0" borderId="1" xfId="0" applyFont="1" applyBorder="1" applyAlignment="1">
      <alignment horizontal="center"/>
    </xf>
    <xf numFmtId="0" fontId="80" fillId="0" borderId="29" xfId="0" applyFont="1" applyBorder="1" applyAlignment="1">
      <alignment horizontal="center"/>
    </xf>
    <xf numFmtId="0" fontId="115" fillId="0" borderId="65" xfId="0" applyFont="1" applyBorder="1" applyAlignment="1">
      <alignment horizontal="center"/>
    </xf>
    <xf numFmtId="0" fontId="115" fillId="0" borderId="74" xfId="0" applyFont="1" applyBorder="1" applyAlignment="1">
      <alignment horizontal="center"/>
    </xf>
    <xf numFmtId="2" fontId="115" fillId="0" borderId="65" xfId="0" applyNumberFormat="1" applyFont="1" applyBorder="1" applyAlignment="1">
      <alignment horizontal="center"/>
    </xf>
    <xf numFmtId="0" fontId="3" fillId="10" borderId="66" xfId="0" applyFont="1" applyFill="1" applyBorder="1" applyAlignment="1"/>
    <xf numFmtId="0" fontId="57" fillId="2" borderId="29" xfId="0" applyFont="1" applyFill="1" applyBorder="1" applyAlignment="1">
      <alignment horizontal="center"/>
    </xf>
    <xf numFmtId="2" fontId="115" fillId="2" borderId="65" xfId="0" applyNumberFormat="1" applyFont="1" applyFill="1" applyBorder="1" applyAlignment="1">
      <alignment horizontal="center"/>
    </xf>
    <xf numFmtId="0" fontId="65" fillId="0" borderId="34" xfId="0" applyFont="1" applyFill="1" applyBorder="1" applyAlignment="1">
      <alignment horizontal="right"/>
    </xf>
    <xf numFmtId="0" fontId="3" fillId="0" borderId="54" xfId="0" applyFont="1" applyFill="1" applyBorder="1" applyAlignment="1">
      <alignment horizontal="center"/>
    </xf>
    <xf numFmtId="0" fontId="19" fillId="0" borderId="44" xfId="0" applyFont="1" applyFill="1" applyBorder="1" applyAlignment="1">
      <alignment horizontal="left"/>
    </xf>
    <xf numFmtId="0" fontId="115" fillId="0" borderId="55" xfId="0" applyFont="1" applyFill="1" applyBorder="1" applyAlignment="1">
      <alignment horizontal="left"/>
    </xf>
    <xf numFmtId="0" fontId="37" fillId="0" borderId="22" xfId="0" applyFont="1" applyFill="1" applyBorder="1" applyAlignment="1"/>
    <xf numFmtId="0" fontId="57" fillId="0" borderId="7" xfId="0" applyFont="1" applyBorder="1" applyAlignment="1"/>
    <xf numFmtId="2" fontId="12" fillId="0" borderId="27" xfId="0" applyNumberFormat="1" applyFont="1" applyFill="1" applyBorder="1" applyAlignment="1">
      <alignment horizontal="left"/>
    </xf>
    <xf numFmtId="0" fontId="80" fillId="0" borderId="37" xfId="0" applyFont="1" applyBorder="1" applyAlignment="1">
      <alignment horizontal="center"/>
    </xf>
    <xf numFmtId="0" fontId="116" fillId="0" borderId="54" xfId="0" applyFont="1" applyBorder="1" applyAlignment="1">
      <alignment horizontal="center"/>
    </xf>
    <xf numFmtId="0" fontId="116" fillId="0" borderId="36" xfId="0" applyFont="1" applyBorder="1" applyAlignment="1">
      <alignment horizontal="center"/>
    </xf>
    <xf numFmtId="2" fontId="115" fillId="0" borderId="36" xfId="0" applyNumberFormat="1" applyFont="1" applyBorder="1" applyAlignment="1">
      <alignment horizontal="center"/>
    </xf>
    <xf numFmtId="0" fontId="3" fillId="10" borderId="51" xfId="0" applyFont="1" applyFill="1" applyBorder="1" applyAlignment="1"/>
    <xf numFmtId="0" fontId="113" fillId="0" borderId="43" xfId="0" applyFont="1" applyBorder="1" applyAlignment="1">
      <alignment horizontal="center"/>
    </xf>
    <xf numFmtId="2" fontId="114" fillId="10" borderId="61" xfId="0" applyNumberFormat="1" applyFont="1" applyFill="1" applyBorder="1" applyAlignment="1">
      <alignment horizontal="center"/>
    </xf>
    <xf numFmtId="2" fontId="115" fillId="10" borderId="55" xfId="0" applyNumberFormat="1" applyFont="1" applyFill="1" applyBorder="1" applyAlignment="1">
      <alignment horizontal="center"/>
    </xf>
    <xf numFmtId="2" fontId="115" fillId="10" borderId="61" xfId="0" applyNumberFormat="1" applyFont="1" applyFill="1" applyBorder="1" applyAlignment="1">
      <alignment horizontal="center"/>
    </xf>
    <xf numFmtId="0" fontId="57" fillId="0" borderId="43" xfId="0" applyFont="1" applyBorder="1" applyAlignment="1">
      <alignment horizontal="center"/>
    </xf>
    <xf numFmtId="2" fontId="32" fillId="0" borderId="42" xfId="0" applyNumberFormat="1" applyFont="1" applyBorder="1" applyAlignment="1">
      <alignment horizontal="center"/>
    </xf>
    <xf numFmtId="0" fontId="115" fillId="0" borderId="42" xfId="0" applyFont="1" applyBorder="1" applyAlignment="1">
      <alignment horizontal="center"/>
    </xf>
    <xf numFmtId="2" fontId="115" fillId="2" borderId="36" xfId="0" applyNumberFormat="1" applyFont="1" applyFill="1" applyBorder="1" applyAlignment="1">
      <alignment horizontal="center"/>
    </xf>
    <xf numFmtId="0" fontId="57" fillId="2" borderId="43" xfId="0" applyFont="1" applyFill="1" applyBorder="1" applyAlignment="1">
      <alignment horizontal="center"/>
    </xf>
    <xf numFmtId="0" fontId="115" fillId="2" borderId="55" xfId="0" applyFont="1" applyFill="1" applyBorder="1" applyAlignment="1">
      <alignment horizontal="center"/>
    </xf>
    <xf numFmtId="0" fontId="3" fillId="0" borderId="35" xfId="0" applyFont="1" applyBorder="1" applyAlignment="1">
      <alignment horizontal="left"/>
    </xf>
    <xf numFmtId="0" fontId="31" fillId="0" borderId="62" xfId="0" applyFont="1" applyBorder="1" applyAlignment="1">
      <alignment horizontal="left"/>
    </xf>
    <xf numFmtId="0" fontId="57" fillId="0" borderId="3" xfId="0" applyFont="1" applyFill="1" applyBorder="1" applyAlignment="1"/>
    <xf numFmtId="166" fontId="115" fillId="0" borderId="61" xfId="0" applyNumberFormat="1" applyFont="1" applyBorder="1" applyAlignment="1">
      <alignment horizontal="center"/>
    </xf>
    <xf numFmtId="166" fontId="115" fillId="0" borderId="54" xfId="0" applyNumberFormat="1" applyFont="1" applyBorder="1" applyAlignment="1">
      <alignment horizontal="center"/>
    </xf>
    <xf numFmtId="0" fontId="17" fillId="12" borderId="4" xfId="0" applyFont="1" applyFill="1" applyBorder="1" applyAlignment="1"/>
    <xf numFmtId="0" fontId="113" fillId="11" borderId="79" xfId="0" applyFont="1" applyFill="1" applyBorder="1" applyAlignment="1">
      <alignment horizontal="center"/>
    </xf>
    <xf numFmtId="0" fontId="114" fillId="11" borderId="7" xfId="0" applyFont="1" applyFill="1" applyBorder="1" applyAlignment="1">
      <alignment horizontal="center"/>
    </xf>
    <xf numFmtId="0" fontId="113" fillId="11" borderId="22" xfId="0" applyFont="1" applyFill="1" applyBorder="1" applyAlignment="1">
      <alignment horizontal="center"/>
    </xf>
    <xf numFmtId="0" fontId="115" fillId="11" borderId="76" xfId="0" applyFont="1" applyFill="1" applyBorder="1" applyAlignment="1">
      <alignment horizontal="center"/>
    </xf>
    <xf numFmtId="0" fontId="115" fillId="11" borderId="7" xfId="0" applyFont="1" applyFill="1" applyBorder="1" applyAlignment="1">
      <alignment horizontal="center"/>
    </xf>
    <xf numFmtId="0" fontId="57" fillId="11" borderId="22" xfId="0" applyFont="1" applyFill="1" applyBorder="1" applyAlignment="1">
      <alignment horizontal="center"/>
    </xf>
    <xf numFmtId="2" fontId="32" fillId="11" borderId="26" xfId="0" applyNumberFormat="1" applyFont="1" applyFill="1" applyBorder="1" applyAlignment="1">
      <alignment horizontal="center"/>
    </xf>
    <xf numFmtId="0" fontId="115" fillId="11" borderId="26" xfId="0" applyFont="1" applyFill="1" applyBorder="1" applyAlignment="1">
      <alignment horizontal="center"/>
    </xf>
    <xf numFmtId="0" fontId="31" fillId="0" borderId="39" xfId="0" applyFont="1" applyFill="1" applyBorder="1" applyAlignment="1">
      <alignment horizontal="left"/>
    </xf>
    <xf numFmtId="0" fontId="8" fillId="13" borderId="38" xfId="0" applyFont="1" applyFill="1" applyBorder="1" applyAlignment="1"/>
    <xf numFmtId="0" fontId="80" fillId="11" borderId="37" xfId="0" applyFont="1" applyFill="1" applyBorder="1" applyAlignment="1">
      <alignment horizontal="center"/>
    </xf>
    <xf numFmtId="2" fontId="115" fillId="11" borderId="39" xfId="0" applyNumberFormat="1" applyFont="1" applyFill="1" applyBorder="1" applyAlignment="1">
      <alignment horizontal="center"/>
    </xf>
    <xf numFmtId="0" fontId="115" fillId="11" borderId="36" xfId="0" applyFont="1" applyFill="1" applyBorder="1" applyAlignment="1">
      <alignment horizontal="center"/>
    </xf>
    <xf numFmtId="0" fontId="115" fillId="11" borderId="54" xfId="0" applyFont="1" applyFill="1" applyBorder="1" applyAlignment="1">
      <alignment horizontal="center"/>
    </xf>
    <xf numFmtId="2" fontId="115" fillId="11" borderId="36" xfId="0" applyNumberFormat="1" applyFont="1" applyFill="1" applyBorder="1" applyAlignment="1">
      <alignment horizontal="center"/>
    </xf>
    <xf numFmtId="0" fontId="1" fillId="0" borderId="11" xfId="0" applyFont="1" applyFill="1" applyBorder="1" applyAlignment="1"/>
    <xf numFmtId="0" fontId="20" fillId="0" borderId="72" xfId="0" applyFont="1" applyFill="1" applyBorder="1" applyAlignment="1"/>
    <xf numFmtId="2" fontId="1" fillId="0" borderId="33" xfId="0" applyNumberFormat="1" applyFont="1" applyFill="1" applyBorder="1" applyAlignment="1"/>
    <xf numFmtId="0" fontId="57" fillId="0" borderId="72" xfId="0" applyFont="1" applyFill="1" applyBorder="1" applyAlignment="1">
      <alignment horizontal="center"/>
    </xf>
    <xf numFmtId="0" fontId="115" fillId="0" borderId="75" xfId="0" applyFont="1" applyFill="1" applyBorder="1" applyAlignment="1">
      <alignment horizontal="center"/>
    </xf>
    <xf numFmtId="0" fontId="57" fillId="0" borderId="29" xfId="0" applyFont="1" applyFill="1" applyBorder="1" applyAlignment="1">
      <alignment horizontal="center"/>
    </xf>
    <xf numFmtId="0" fontId="1" fillId="0" borderId="74" xfId="0" applyFont="1" applyFill="1" applyBorder="1" applyAlignment="1"/>
    <xf numFmtId="0" fontId="57" fillId="0" borderId="29" xfId="0" applyFont="1" applyBorder="1" applyAlignment="1">
      <alignment horizontal="center"/>
    </xf>
    <xf numFmtId="0" fontId="57" fillId="11" borderId="37" xfId="0" applyFont="1" applyFill="1" applyBorder="1" applyAlignment="1">
      <alignment horizontal="center"/>
    </xf>
    <xf numFmtId="0" fontId="57" fillId="2" borderId="40" xfId="0" applyFont="1" applyFill="1" applyBorder="1" applyAlignment="1">
      <alignment horizontal="center"/>
    </xf>
    <xf numFmtId="2" fontId="83" fillId="14" borderId="62" xfId="0" applyNumberFormat="1" applyFont="1" applyFill="1" applyBorder="1" applyAlignment="1">
      <alignment horizontal="center"/>
    </xf>
    <xf numFmtId="0" fontId="117" fillId="0" borderId="1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115" fillId="0" borderId="39" xfId="0" applyFont="1" applyBorder="1" applyAlignment="1">
      <alignment horizontal="center"/>
    </xf>
    <xf numFmtId="0" fontId="115" fillId="0" borderId="54" xfId="0" applyFont="1" applyBorder="1" applyAlignment="1">
      <alignment horizontal="center"/>
    </xf>
    <xf numFmtId="0" fontId="20" fillId="15" borderId="38" xfId="0" applyFont="1" applyFill="1" applyBorder="1" applyAlignment="1"/>
    <xf numFmtId="0" fontId="20" fillId="0" borderId="37" xfId="0" applyFont="1" applyBorder="1" applyAlignment="1"/>
    <xf numFmtId="0" fontId="32" fillId="16" borderId="39" xfId="0" applyFont="1" applyFill="1" applyBorder="1" applyAlignment="1">
      <alignment horizontal="center"/>
    </xf>
    <xf numFmtId="2" fontId="57" fillId="0" borderId="37" xfId="0" applyNumberFormat="1" applyFont="1" applyBorder="1" applyAlignment="1">
      <alignment horizontal="center"/>
    </xf>
    <xf numFmtId="166" fontId="115" fillId="14" borderId="62" xfId="0" applyNumberFormat="1" applyFont="1" applyFill="1" applyBorder="1" applyAlignment="1">
      <alignment horizontal="center"/>
    </xf>
    <xf numFmtId="0" fontId="114" fillId="14" borderId="54" xfId="0" applyFont="1" applyFill="1" applyBorder="1" applyAlignment="1">
      <alignment horizontal="center"/>
    </xf>
    <xf numFmtId="0" fontId="11" fillId="0" borderId="3" xfId="0" applyFont="1" applyBorder="1" applyAlignment="1"/>
    <xf numFmtId="0" fontId="40" fillId="0" borderId="6" xfId="0" applyFont="1" applyBorder="1" applyAlignment="1">
      <alignment horizontal="left"/>
    </xf>
    <xf numFmtId="0" fontId="15" fillId="0" borderId="7" xfId="0" applyFont="1" applyBorder="1" applyAlignment="1"/>
    <xf numFmtId="0" fontId="118" fillId="0" borderId="22" xfId="0" applyFont="1" applyBorder="1" applyAlignment="1"/>
    <xf numFmtId="0" fontId="17" fillId="0" borderId="7" xfId="0" applyFont="1" applyBorder="1" applyAlignment="1">
      <alignment horizontal="left"/>
    </xf>
    <xf numFmtId="0" fontId="115" fillId="0" borderId="26" xfId="0" applyFont="1" applyBorder="1" applyAlignment="1">
      <alignment horizontal="left"/>
    </xf>
    <xf numFmtId="0" fontId="16" fillId="0" borderId="22" xfId="0" applyFont="1" applyBorder="1" applyAlignment="1"/>
    <xf numFmtId="0" fontId="20" fillId="0" borderId="7" xfId="0" applyFont="1" applyBorder="1" applyAlignment="1"/>
    <xf numFmtId="0" fontId="20" fillId="0" borderId="26" xfId="0" applyFont="1" applyBorder="1" applyAlignment="1"/>
    <xf numFmtId="2" fontId="80" fillId="0" borderId="37" xfId="0" applyNumberFormat="1" applyFont="1" applyBorder="1" applyAlignment="1">
      <alignment horizontal="center"/>
    </xf>
    <xf numFmtId="166" fontId="115" fillId="0" borderId="36" xfId="0" applyNumberFormat="1" applyFont="1" applyBorder="1" applyAlignment="1">
      <alignment horizontal="center"/>
    </xf>
    <xf numFmtId="0" fontId="20" fillId="15" borderId="68" xfId="0" applyFont="1" applyFill="1" applyBorder="1" applyAlignment="1"/>
    <xf numFmtId="0" fontId="119" fillId="16" borderId="39" xfId="0" applyFont="1" applyFill="1" applyBorder="1" applyAlignment="1">
      <alignment horizontal="center"/>
    </xf>
    <xf numFmtId="0" fontId="115" fillId="14" borderId="62" xfId="0" applyFont="1" applyFill="1" applyBorder="1" applyAlignment="1">
      <alignment horizontal="center"/>
    </xf>
    <xf numFmtId="0" fontId="12" fillId="0" borderId="41" xfId="0" applyFont="1" applyBorder="1" applyAlignment="1">
      <alignment horizontal="left"/>
    </xf>
    <xf numFmtId="0" fontId="57" fillId="0" borderId="26" xfId="0" applyFont="1" applyBorder="1" applyAlignment="1"/>
    <xf numFmtId="0" fontId="112" fillId="0" borderId="7" xfId="0" applyFont="1" applyBorder="1" applyAlignment="1"/>
    <xf numFmtId="0" fontId="8" fillId="17" borderId="0" xfId="0" applyFont="1" applyFill="1" applyAlignment="1"/>
    <xf numFmtId="0" fontId="80" fillId="14" borderId="37" xfId="0" applyFont="1" applyFill="1" applyBorder="1" applyAlignment="1">
      <alignment horizontal="center"/>
    </xf>
    <xf numFmtId="0" fontId="115" fillId="14" borderId="39" xfId="0" applyFont="1" applyFill="1" applyBorder="1" applyAlignment="1">
      <alignment horizontal="center"/>
    </xf>
    <xf numFmtId="2" fontId="80" fillId="14" borderId="37" xfId="0" applyNumberFormat="1" applyFont="1" applyFill="1" applyBorder="1" applyAlignment="1">
      <alignment horizontal="center"/>
    </xf>
    <xf numFmtId="166" fontId="115" fillId="14" borderId="36" xfId="0" applyNumberFormat="1" applyFont="1" applyFill="1" applyBorder="1" applyAlignment="1">
      <alignment horizontal="center"/>
    </xf>
    <xf numFmtId="0" fontId="115" fillId="14" borderId="54" xfId="0" applyFont="1" applyFill="1" applyBorder="1" applyAlignment="1">
      <alignment horizontal="center"/>
    </xf>
    <xf numFmtId="2" fontId="115" fillId="14" borderId="36" xfId="0" applyNumberFormat="1" applyFont="1" applyFill="1" applyBorder="1" applyAlignment="1">
      <alignment horizontal="center"/>
    </xf>
    <xf numFmtId="0" fontId="115" fillId="14" borderId="36" xfId="0" applyFont="1" applyFill="1" applyBorder="1" applyAlignment="1">
      <alignment horizontal="center"/>
    </xf>
    <xf numFmtId="0" fontId="120" fillId="15" borderId="38" xfId="0" applyFont="1" applyFill="1" applyBorder="1" applyAlignment="1"/>
    <xf numFmtId="1" fontId="119" fillId="16" borderId="39" xfId="0" applyNumberFormat="1" applyFont="1" applyFill="1" applyBorder="1" applyAlignment="1">
      <alignment horizontal="center"/>
    </xf>
    <xf numFmtId="0" fontId="114" fillId="14" borderId="61" xfId="0" applyFont="1" applyFill="1" applyBorder="1" applyAlignment="1">
      <alignment horizontal="center"/>
    </xf>
    <xf numFmtId="2" fontId="115" fillId="0" borderId="42" xfId="0" applyNumberFormat="1" applyFont="1" applyBorder="1" applyAlignment="1">
      <alignment horizontal="center"/>
    </xf>
    <xf numFmtId="0" fontId="8" fillId="17" borderId="10" xfId="0" applyFont="1" applyFill="1" applyBorder="1" applyAlignment="1"/>
    <xf numFmtId="0" fontId="57" fillId="14" borderId="37" xfId="0" applyFont="1" applyFill="1" applyBorder="1" applyAlignment="1">
      <alignment horizontal="center"/>
    </xf>
    <xf numFmtId="0" fontId="3" fillId="0" borderId="29" xfId="0" applyFont="1" applyBorder="1" applyAlignment="1"/>
    <xf numFmtId="2" fontId="3" fillId="0" borderId="27" xfId="0" applyNumberFormat="1" applyFont="1" applyBorder="1" applyAlignment="1">
      <alignment horizontal="left"/>
    </xf>
    <xf numFmtId="166" fontId="31" fillId="0" borderId="53" xfId="0" applyNumberFormat="1" applyFont="1" applyBorder="1" applyAlignment="1">
      <alignment horizontal="center"/>
    </xf>
    <xf numFmtId="0" fontId="19" fillId="0" borderId="27" xfId="0" applyFont="1" applyBorder="1" applyAlignment="1">
      <alignment horizontal="left"/>
    </xf>
    <xf numFmtId="0" fontId="115" fillId="0" borderId="53" xfId="0" applyFont="1" applyBorder="1" applyAlignment="1">
      <alignment horizontal="left"/>
    </xf>
    <xf numFmtId="166" fontId="115" fillId="0" borderId="53" xfId="0" applyNumberFormat="1" applyFont="1" applyBorder="1" applyAlignment="1">
      <alignment horizontal="left"/>
    </xf>
    <xf numFmtId="0" fontId="8" fillId="18" borderId="40" xfId="0" applyFont="1" applyFill="1" applyBorder="1" applyAlignment="1"/>
    <xf numFmtId="0" fontId="20" fillId="0" borderId="72" xfId="0" applyFont="1" applyBorder="1" applyAlignment="1"/>
    <xf numFmtId="2" fontId="32" fillId="16" borderId="33" xfId="0" applyNumberFormat="1" applyFont="1" applyFill="1" applyBorder="1" applyAlignment="1">
      <alignment horizontal="center"/>
    </xf>
    <xf numFmtId="0" fontId="115" fillId="14" borderId="75" xfId="0" applyFont="1" applyFill="1" applyBorder="1" applyAlignment="1">
      <alignment horizontal="center"/>
    </xf>
    <xf numFmtId="0" fontId="8" fillId="18" borderId="37" xfId="0" applyFont="1" applyFill="1" applyBorder="1" applyAlignment="1"/>
    <xf numFmtId="0" fontId="20" fillId="0" borderId="44" xfId="0" applyFont="1" applyFill="1" applyBorder="1" applyAlignment="1">
      <alignment horizontal="left"/>
    </xf>
    <xf numFmtId="0" fontId="20" fillId="0" borderId="61" xfId="0" applyFont="1" applyBorder="1" applyAlignment="1">
      <alignment horizontal="center"/>
    </xf>
    <xf numFmtId="2" fontId="3" fillId="0" borderId="35" xfId="0" applyNumberFormat="1" applyFont="1" applyBorder="1" applyAlignment="1">
      <alignment horizontal="left"/>
    </xf>
    <xf numFmtId="166" fontId="31" fillId="0" borderId="62" xfId="0" applyNumberFormat="1" applyFont="1" applyBorder="1" applyAlignment="1">
      <alignment horizontal="center"/>
    </xf>
    <xf numFmtId="0" fontId="116" fillId="0" borderId="62" xfId="0" applyFont="1" applyBorder="1" applyAlignment="1">
      <alignment horizontal="left"/>
    </xf>
    <xf numFmtId="0" fontId="95" fillId="0" borderId="37" xfId="0" applyFont="1" applyBorder="1" applyAlignment="1"/>
    <xf numFmtId="165" fontId="80" fillId="0" borderId="37" xfId="0" applyNumberFormat="1" applyFont="1" applyBorder="1" applyAlignment="1">
      <alignment horizontal="center"/>
    </xf>
    <xf numFmtId="2" fontId="115" fillId="0" borderId="39" xfId="0" applyNumberFormat="1" applyFont="1" applyBorder="1" applyAlignment="1">
      <alignment horizontal="center"/>
    </xf>
    <xf numFmtId="0" fontId="19" fillId="15" borderId="38" xfId="0" applyFont="1" applyFill="1" applyBorder="1" applyAlignment="1"/>
    <xf numFmtId="165" fontId="57" fillId="2" borderId="37" xfId="0" applyNumberFormat="1" applyFont="1" applyFill="1" applyBorder="1" applyAlignment="1">
      <alignment horizontal="center"/>
    </xf>
    <xf numFmtId="0" fontId="20" fillId="0" borderId="32" xfId="0" applyFont="1" applyFill="1" applyBorder="1" applyAlignment="1">
      <alignment horizontal="left"/>
    </xf>
    <xf numFmtId="0" fontId="31" fillId="0" borderId="62" xfId="0" applyFont="1" applyBorder="1" applyAlignment="1">
      <alignment horizontal="center"/>
    </xf>
    <xf numFmtId="0" fontId="82" fillId="0" borderId="10" xfId="0" applyFont="1" applyFill="1" applyBorder="1" applyAlignment="1"/>
    <xf numFmtId="0" fontId="8" fillId="0" borderId="38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9" fillId="0" borderId="37" xfId="0" applyFont="1" applyBorder="1" applyAlignment="1"/>
    <xf numFmtId="1" fontId="31" fillId="0" borderId="62" xfId="0" applyNumberFormat="1" applyFont="1" applyBorder="1" applyAlignment="1">
      <alignment horizontal="left"/>
    </xf>
    <xf numFmtId="2" fontId="119" fillId="16" borderId="39" xfId="0" applyNumberFormat="1" applyFont="1" applyFill="1" applyBorder="1" applyAlignment="1">
      <alignment horizontal="center"/>
    </xf>
    <xf numFmtId="0" fontId="12" fillId="0" borderId="34" xfId="0" applyFont="1" applyBorder="1" applyAlignment="1">
      <alignment horizontal="left"/>
    </xf>
    <xf numFmtId="170" fontId="19" fillId="0" borderId="0" xfId="0" applyNumberFormat="1" applyFont="1" applyFill="1" applyAlignment="1"/>
    <xf numFmtId="2" fontId="115" fillId="0" borderId="54" xfId="0" applyNumberFormat="1" applyFont="1" applyBorder="1" applyAlignment="1">
      <alignment horizontal="center"/>
    </xf>
    <xf numFmtId="0" fontId="12" fillId="0" borderId="64" xfId="0" applyFont="1" applyBorder="1" applyAlignment="1">
      <alignment horizontal="left"/>
    </xf>
    <xf numFmtId="0" fontId="115" fillId="0" borderId="62" xfId="0" applyFont="1" applyBorder="1" applyAlignment="1">
      <alignment horizontal="center"/>
    </xf>
    <xf numFmtId="2" fontId="20" fillId="0" borderId="0" xfId="0" applyNumberFormat="1" applyFont="1" applyFill="1" applyAlignment="1"/>
    <xf numFmtId="2" fontId="115" fillId="0" borderId="62" xfId="0" applyNumberFormat="1" applyFont="1" applyBorder="1" applyAlignment="1">
      <alignment horizontal="left"/>
    </xf>
    <xf numFmtId="0" fontId="31" fillId="16" borderId="39" xfId="0" applyFont="1" applyFill="1" applyBorder="1" applyAlignment="1">
      <alignment horizontal="center"/>
    </xf>
    <xf numFmtId="0" fontId="1" fillId="0" borderId="67" xfId="0" applyFont="1" applyBorder="1" applyAlignment="1">
      <alignment horizontal="right"/>
    </xf>
    <xf numFmtId="2" fontId="31" fillId="0" borderId="62" xfId="0" applyNumberFormat="1" applyFont="1" applyBorder="1" applyAlignment="1">
      <alignment horizontal="left"/>
    </xf>
    <xf numFmtId="169" fontId="19" fillId="0" borderId="0" xfId="0" applyNumberFormat="1" applyFont="1" applyFill="1" applyAlignment="1"/>
    <xf numFmtId="1" fontId="80" fillId="0" borderId="37" xfId="0" applyNumberFormat="1" applyFont="1" applyBorder="1" applyAlignment="1">
      <alignment horizontal="center"/>
    </xf>
    <xf numFmtId="1" fontId="115" fillId="0" borderId="54" xfId="0" applyNumberFormat="1" applyFont="1" applyBorder="1" applyAlignment="1">
      <alignment horizontal="center"/>
    </xf>
    <xf numFmtId="2" fontId="31" fillId="16" borderId="39" xfId="0" applyNumberFormat="1" applyFont="1" applyFill="1" applyBorder="1" applyAlignment="1">
      <alignment horizontal="center"/>
    </xf>
    <xf numFmtId="0" fontId="20" fillId="0" borderId="43" xfId="0" applyFont="1" applyBorder="1" applyAlignment="1"/>
    <xf numFmtId="0" fontId="115" fillId="16" borderId="46" xfId="0" applyFont="1" applyFill="1" applyBorder="1" applyAlignment="1">
      <alignment horizontal="center"/>
    </xf>
    <xf numFmtId="0" fontId="115" fillId="14" borderId="55" xfId="0" applyFont="1" applyFill="1" applyBorder="1" applyAlignment="1">
      <alignment horizontal="center"/>
    </xf>
    <xf numFmtId="2" fontId="115" fillId="19" borderId="36" xfId="0" applyNumberFormat="1" applyFont="1" applyFill="1" applyBorder="1" applyAlignment="1">
      <alignment horizontal="center"/>
    </xf>
    <xf numFmtId="0" fontId="121" fillId="0" borderId="35" xfId="0" applyFont="1" applyBorder="1" applyAlignment="1">
      <alignment horizontal="left"/>
    </xf>
    <xf numFmtId="0" fontId="119" fillId="0" borderId="62" xfId="0" applyFont="1" applyBorder="1" applyAlignment="1">
      <alignment horizontal="center"/>
    </xf>
    <xf numFmtId="0" fontId="116" fillId="0" borderId="55" xfId="0" applyFont="1" applyBorder="1" applyAlignment="1">
      <alignment horizontal="left"/>
    </xf>
    <xf numFmtId="0" fontId="16" fillId="20" borderId="6" xfId="0" applyFont="1" applyFill="1" applyBorder="1" applyAlignment="1"/>
    <xf numFmtId="0" fontId="1" fillId="21" borderId="35" xfId="0" applyFont="1" applyFill="1" applyBorder="1" applyAlignment="1">
      <alignment horizontal="center"/>
    </xf>
    <xf numFmtId="0" fontId="32" fillId="21" borderId="35" xfId="0" applyFont="1" applyFill="1" applyBorder="1" applyAlignment="1">
      <alignment horizontal="center"/>
    </xf>
    <xf numFmtId="2" fontId="1" fillId="21" borderId="35" xfId="0" applyNumberFormat="1" applyFont="1" applyFill="1" applyBorder="1" applyAlignment="1"/>
    <xf numFmtId="166" fontId="32" fillId="21" borderId="35" xfId="0" applyNumberFormat="1" applyFont="1" applyFill="1" applyBorder="1" applyAlignment="1">
      <alignment horizontal="center"/>
    </xf>
    <xf numFmtId="0" fontId="1" fillId="21" borderId="35" xfId="0" applyFont="1" applyFill="1" applyBorder="1" applyAlignment="1"/>
    <xf numFmtId="0" fontId="114" fillId="21" borderId="35" xfId="0" applyFont="1" applyFill="1" applyBorder="1" applyAlignment="1">
      <alignment horizontal="center"/>
    </xf>
    <xf numFmtId="2" fontId="57" fillId="2" borderId="40" xfId="0" applyNumberFormat="1" applyFont="1" applyFill="1" applyBorder="1" applyAlignment="1">
      <alignment horizontal="center"/>
    </xf>
    <xf numFmtId="0" fontId="121" fillId="0" borderId="37" xfId="0" applyFont="1" applyBorder="1" applyAlignment="1"/>
    <xf numFmtId="0" fontId="119" fillId="0" borderId="62" xfId="0" applyFont="1" applyBorder="1" applyAlignment="1">
      <alignment horizontal="left"/>
    </xf>
    <xf numFmtId="0" fontId="1" fillId="0" borderId="1" xfId="0" applyFont="1" applyFill="1" applyBorder="1" applyAlignment="1"/>
    <xf numFmtId="0" fontId="17" fillId="0" borderId="63" xfId="0" applyFont="1" applyBorder="1" applyAlignment="1"/>
    <xf numFmtId="0" fontId="15" fillId="0" borderId="8" xfId="0" applyFont="1" applyBorder="1" applyAlignment="1"/>
    <xf numFmtId="0" fontId="15" fillId="0" borderId="9" xfId="0" applyFont="1" applyBorder="1" applyAlignment="1"/>
    <xf numFmtId="0" fontId="20" fillId="0" borderId="37" xfId="0" applyFont="1" applyBorder="1" applyAlignment="1">
      <alignment horizontal="center"/>
    </xf>
    <xf numFmtId="0" fontId="122" fillId="16" borderId="39" xfId="0" applyFont="1" applyFill="1" applyBorder="1" applyAlignment="1">
      <alignment horizontal="center"/>
    </xf>
    <xf numFmtId="0" fontId="112" fillId="0" borderId="0" xfId="0" applyFont="1" applyBorder="1" applyAlignment="1"/>
    <xf numFmtId="0" fontId="12" fillId="0" borderId="37" xfId="0" applyFont="1" applyBorder="1" applyAlignment="1"/>
    <xf numFmtId="0" fontId="1" fillId="0" borderId="39" xfId="0" applyFont="1" applyBorder="1" applyAlignment="1"/>
    <xf numFmtId="0" fontId="119" fillId="0" borderId="62" xfId="0" applyFont="1" applyFill="1" applyBorder="1" applyAlignment="1">
      <alignment horizontal="center"/>
    </xf>
    <xf numFmtId="0" fontId="17" fillId="0" borderId="25" xfId="0" applyFont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15" fillId="0" borderId="0" xfId="0" applyFont="1" applyFill="1" applyBorder="1" applyAlignment="1">
      <alignment horizontal="left"/>
    </xf>
    <xf numFmtId="166" fontId="80" fillId="0" borderId="37" xfId="0" applyNumberFormat="1" applyFont="1" applyBorder="1" applyAlignment="1">
      <alignment horizontal="center"/>
    </xf>
    <xf numFmtId="0" fontId="123" fillId="16" borderId="39" xfId="0" applyFont="1" applyFill="1" applyBorder="1" applyAlignment="1">
      <alignment horizontal="center"/>
    </xf>
    <xf numFmtId="166" fontId="57" fillId="0" borderId="37" xfId="0" applyNumberFormat="1" applyFont="1" applyBorder="1" applyAlignment="1">
      <alignment horizontal="center"/>
    </xf>
    <xf numFmtId="166" fontId="57" fillId="2" borderId="40" xfId="0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44" xfId="0" applyFont="1" applyBorder="1" applyAlignment="1">
      <alignment horizontal="left"/>
    </xf>
    <xf numFmtId="166" fontId="12" fillId="0" borderId="27" xfId="0" applyNumberFormat="1" applyFont="1" applyBorder="1" applyAlignment="1">
      <alignment horizontal="left"/>
    </xf>
    <xf numFmtId="166" fontId="124" fillId="0" borderId="53" xfId="0" applyNumberFormat="1" applyFont="1" applyBorder="1" applyAlignment="1">
      <alignment horizontal="left"/>
    </xf>
    <xf numFmtId="2" fontId="123" fillId="16" borderId="39" xfId="0" applyNumberFormat="1" applyFont="1" applyFill="1" applyBorder="1" applyAlignment="1">
      <alignment horizontal="center"/>
    </xf>
    <xf numFmtId="0" fontId="117" fillId="0" borderId="12" xfId="0" applyFont="1" applyBorder="1" applyAlignment="1">
      <alignment horizontal="left"/>
    </xf>
    <xf numFmtId="0" fontId="1" fillId="0" borderId="13" xfId="0" applyFont="1" applyBorder="1" applyAlignment="1">
      <alignment horizontal="right"/>
    </xf>
    <xf numFmtId="0" fontId="72" fillId="0" borderId="13" xfId="0" applyFont="1" applyBorder="1" applyAlignment="1">
      <alignment horizontal="center"/>
    </xf>
    <xf numFmtId="0" fontId="1" fillId="0" borderId="56" xfId="0" applyFont="1" applyBorder="1" applyAlignment="1"/>
    <xf numFmtId="0" fontId="1" fillId="0" borderId="48" xfId="0" applyFont="1" applyBorder="1" applyAlignment="1"/>
    <xf numFmtId="166" fontId="115" fillId="0" borderId="39" xfId="0" applyNumberFormat="1" applyFont="1" applyBorder="1" applyAlignment="1">
      <alignment horizontal="center"/>
    </xf>
    <xf numFmtId="1" fontId="122" fillId="16" borderId="39" xfId="0" applyNumberFormat="1" applyFont="1" applyFill="1" applyBorder="1" applyAlignment="1">
      <alignment horizontal="center"/>
    </xf>
    <xf numFmtId="0" fontId="11" fillId="0" borderId="3" xfId="0" applyFont="1" applyFill="1" applyBorder="1" applyAlignment="1"/>
    <xf numFmtId="0" fontId="1" fillId="0" borderId="9" xfId="0" applyFont="1" applyFill="1" applyBorder="1" applyAlignment="1">
      <alignment horizontal="center"/>
    </xf>
    <xf numFmtId="0" fontId="17" fillId="0" borderId="7" xfId="0" applyFont="1" applyBorder="1" applyAlignment="1"/>
    <xf numFmtId="0" fontId="1" fillId="0" borderId="7" xfId="0" applyFont="1" applyBorder="1" applyAlignment="1"/>
    <xf numFmtId="0" fontId="1" fillId="0" borderId="26" xfId="0" applyFont="1" applyBorder="1" applyAlignment="1"/>
    <xf numFmtId="0" fontId="17" fillId="0" borderId="22" xfId="0" applyFont="1" applyBorder="1" applyAlignment="1"/>
    <xf numFmtId="0" fontId="15" fillId="0" borderId="26" xfId="0" applyFont="1" applyBorder="1" applyAlignment="1"/>
    <xf numFmtId="0" fontId="49" fillId="0" borderId="41" xfId="0" applyFont="1" applyBorder="1" applyAlignment="1"/>
    <xf numFmtId="0" fontId="57" fillId="0" borderId="6" xfId="0" applyFont="1" applyBorder="1" applyAlignment="1"/>
    <xf numFmtId="0" fontId="37" fillId="18" borderId="4" xfId="0" applyFont="1" applyFill="1" applyBorder="1" applyAlignment="1"/>
    <xf numFmtId="0" fontId="20" fillId="14" borderId="22" xfId="0" applyFont="1" applyFill="1" applyBorder="1" applyAlignment="1">
      <alignment horizontal="center"/>
    </xf>
    <xf numFmtId="0" fontId="57" fillId="14" borderId="22" xfId="0" applyFont="1" applyFill="1" applyBorder="1" applyAlignment="1">
      <alignment horizontal="center"/>
    </xf>
    <xf numFmtId="2" fontId="32" fillId="14" borderId="26" xfId="0" applyNumberFormat="1" applyFont="1" applyFill="1" applyBorder="1" applyAlignment="1">
      <alignment horizontal="center"/>
    </xf>
    <xf numFmtId="0" fontId="115" fillId="14" borderId="26" xfId="0" applyFont="1" applyFill="1" applyBorder="1" applyAlignment="1">
      <alignment horizontal="center"/>
    </xf>
    <xf numFmtId="0" fontId="8" fillId="17" borderId="68" xfId="0" applyFont="1" applyFill="1" applyBorder="1" applyAlignment="1"/>
    <xf numFmtId="0" fontId="57" fillId="2" borderId="22" xfId="0" applyFont="1" applyFill="1" applyBorder="1" applyAlignment="1">
      <alignment horizontal="center"/>
    </xf>
    <xf numFmtId="2" fontId="83" fillId="14" borderId="76" xfId="0" applyNumberFormat="1" applyFont="1" applyFill="1" applyBorder="1" applyAlignment="1">
      <alignment horizontal="center"/>
    </xf>
    <xf numFmtId="0" fontId="78" fillId="0" borderId="29" xfId="0" applyFont="1" applyBorder="1" applyAlignment="1"/>
    <xf numFmtId="0" fontId="19" fillId="0" borderId="52" xfId="0" applyFont="1" applyBorder="1" applyAlignment="1"/>
    <xf numFmtId="0" fontId="3" fillId="0" borderId="27" xfId="0" applyFont="1" applyBorder="1" applyAlignment="1">
      <alignment horizontal="left"/>
    </xf>
    <xf numFmtId="0" fontId="19" fillId="0" borderId="77" xfId="0" applyFont="1" applyBorder="1" applyAlignment="1"/>
    <xf numFmtId="0" fontId="3" fillId="0" borderId="67" xfId="0" applyFont="1" applyBorder="1" applyAlignment="1">
      <alignment horizontal="left"/>
    </xf>
    <xf numFmtId="0" fontId="31" fillId="0" borderId="71" xfId="0" applyFont="1" applyBorder="1" applyAlignment="1">
      <alignment horizontal="left"/>
    </xf>
    <xf numFmtId="0" fontId="3" fillId="22" borderId="68" xfId="0" applyFont="1" applyFill="1" applyBorder="1" applyAlignment="1">
      <alignment horizontal="center"/>
    </xf>
    <xf numFmtId="0" fontId="57" fillId="0" borderId="64" xfId="0" applyFont="1" applyBorder="1" applyAlignment="1"/>
    <xf numFmtId="0" fontId="112" fillId="0" borderId="33" xfId="0" applyFont="1" applyBorder="1" applyAlignment="1">
      <alignment horizontal="center"/>
    </xf>
    <xf numFmtId="0" fontId="112" fillId="0" borderId="75" xfId="0" applyFont="1" applyBorder="1" applyAlignment="1">
      <alignment horizontal="center"/>
    </xf>
    <xf numFmtId="0" fontId="125" fillId="0" borderId="1" xfId="0" applyFont="1" applyBorder="1" applyAlignment="1">
      <alignment horizontal="center"/>
    </xf>
    <xf numFmtId="165" fontId="57" fillId="0" borderId="37" xfId="0" applyNumberFormat="1" applyFont="1" applyBorder="1" applyAlignment="1">
      <alignment horizontal="center"/>
    </xf>
    <xf numFmtId="2" fontId="32" fillId="23" borderId="36" xfId="0" applyNumberFormat="1" applyFont="1" applyFill="1" applyBorder="1" applyAlignment="1">
      <alignment horizontal="center"/>
    </xf>
    <xf numFmtId="0" fontId="115" fillId="23" borderId="36" xfId="0" applyFont="1" applyFill="1" applyBorder="1" applyAlignment="1">
      <alignment horizontal="center"/>
    </xf>
    <xf numFmtId="0" fontId="3" fillId="8" borderId="38" xfId="0" applyFont="1" applyFill="1" applyBorder="1" applyAlignment="1">
      <alignment horizontal="center"/>
    </xf>
    <xf numFmtId="164" fontId="65" fillId="0" borderId="34" xfId="0" applyNumberFormat="1" applyFont="1" applyBorder="1" applyAlignment="1">
      <alignment horizontal="right"/>
    </xf>
    <xf numFmtId="49" fontId="3" fillId="0" borderId="28" xfId="0" applyNumberFormat="1" applyFont="1" applyBorder="1" applyAlignment="1">
      <alignment horizontal="center"/>
    </xf>
    <xf numFmtId="0" fontId="1" fillId="0" borderId="42" xfId="0" applyFont="1" applyBorder="1" applyAlignment="1"/>
    <xf numFmtId="0" fontId="3" fillId="22" borderId="38" xfId="0" applyFont="1" applyFill="1" applyBorder="1" applyAlignment="1">
      <alignment horizontal="left"/>
    </xf>
    <xf numFmtId="0" fontId="57" fillId="0" borderId="34" xfId="0" applyFont="1" applyBorder="1" applyAlignment="1"/>
    <xf numFmtId="0" fontId="112" fillId="2" borderId="39" xfId="0" applyFont="1" applyFill="1" applyBorder="1" applyAlignment="1">
      <alignment horizontal="center"/>
    </xf>
    <xf numFmtId="0" fontId="112" fillId="2" borderId="62" xfId="0" applyFont="1" applyFill="1" applyBorder="1" applyAlignment="1">
      <alignment horizontal="center"/>
    </xf>
    <xf numFmtId="0" fontId="125" fillId="2" borderId="54" xfId="0" applyFont="1" applyFill="1" applyBorder="1" applyAlignment="1">
      <alignment horizontal="center"/>
    </xf>
    <xf numFmtId="0" fontId="19" fillId="8" borderId="38" xfId="0" applyFont="1" applyFill="1" applyBorder="1" applyAlignment="1"/>
    <xf numFmtId="164" fontId="12" fillId="0" borderId="34" xfId="0" applyNumberFormat="1" applyFont="1" applyBorder="1" applyAlignment="1">
      <alignment horizontal="left"/>
    </xf>
    <xf numFmtId="1" fontId="19" fillId="0" borderId="44" xfId="0" applyNumberFormat="1" applyFont="1" applyBorder="1" applyAlignment="1">
      <alignment horizontal="left"/>
    </xf>
    <xf numFmtId="1" fontId="115" fillId="0" borderId="55" xfId="0" applyNumberFormat="1" applyFont="1" applyBorder="1" applyAlignment="1">
      <alignment horizontal="left"/>
    </xf>
    <xf numFmtId="0" fontId="19" fillId="22" borderId="38" xfId="0" applyFont="1" applyFill="1" applyBorder="1" applyAlignment="1"/>
    <xf numFmtId="165" fontId="34" fillId="0" borderId="37" xfId="0" applyNumberFormat="1" applyFont="1" applyBorder="1" applyAlignment="1">
      <alignment horizontal="center"/>
    </xf>
    <xf numFmtId="0" fontId="1" fillId="22" borderId="39" xfId="0" applyFont="1" applyFill="1" applyBorder="1" applyAlignment="1"/>
    <xf numFmtId="0" fontId="20" fillId="0" borderId="37" xfId="0" applyFont="1" applyFill="1" applyBorder="1" applyAlignment="1"/>
    <xf numFmtId="0" fontId="112" fillId="22" borderId="62" xfId="0" applyFont="1" applyFill="1" applyBorder="1" applyAlignment="1">
      <alignment horizontal="center"/>
    </xf>
    <xf numFmtId="0" fontId="57" fillId="0" borderId="37" xfId="0" applyFont="1" applyFill="1" applyBorder="1" applyAlignment="1">
      <alignment horizontal="center"/>
    </xf>
    <xf numFmtId="0" fontId="115" fillId="22" borderId="54" xfId="0" applyFont="1" applyFill="1" applyBorder="1" applyAlignment="1">
      <alignment horizontal="center"/>
    </xf>
    <xf numFmtId="0" fontId="19" fillId="24" borderId="38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72" fillId="0" borderId="14" xfId="0" applyFont="1" applyBorder="1" applyAlignment="1">
      <alignment horizontal="center"/>
    </xf>
    <xf numFmtId="0" fontId="3" fillId="0" borderId="50" xfId="0" applyFont="1" applyBorder="1" applyAlignment="1">
      <alignment horizontal="left"/>
    </xf>
    <xf numFmtId="0" fontId="31" fillId="0" borderId="59" xfId="0" applyFont="1" applyBorder="1" applyAlignment="1">
      <alignment horizontal="left"/>
    </xf>
    <xf numFmtId="0" fontId="19" fillId="25" borderId="38" xfId="0" applyFont="1" applyFill="1" applyBorder="1" applyAlignment="1"/>
    <xf numFmtId="0" fontId="1" fillId="23" borderId="39" xfId="0" applyFont="1" applyFill="1" applyBorder="1" applyAlignment="1"/>
    <xf numFmtId="0" fontId="112" fillId="23" borderId="62" xfId="0" applyFont="1" applyFill="1" applyBorder="1" applyAlignment="1">
      <alignment horizontal="center"/>
    </xf>
    <xf numFmtId="165" fontId="57" fillId="0" borderId="37" xfId="0" applyNumberFormat="1" applyFont="1" applyFill="1" applyBorder="1" applyAlignment="1">
      <alignment horizontal="center"/>
    </xf>
    <xf numFmtId="0" fontId="115" fillId="23" borderId="54" xfId="0" applyFont="1" applyFill="1" applyBorder="1" applyAlignment="1">
      <alignment horizontal="center"/>
    </xf>
    <xf numFmtId="0" fontId="19" fillId="26" borderId="38" xfId="0" applyFont="1" applyFill="1" applyBorder="1" applyAlignment="1"/>
    <xf numFmtId="0" fontId="19" fillId="27" borderId="38" xfId="0" applyFont="1" applyFill="1" applyBorder="1" applyAlignment="1"/>
    <xf numFmtId="0" fontId="32" fillId="23" borderId="39" xfId="0" applyFont="1" applyFill="1" applyBorder="1" applyAlignment="1">
      <alignment horizontal="center"/>
    </xf>
    <xf numFmtId="0" fontId="1" fillId="28" borderId="66" xfId="0" applyFont="1" applyFill="1" applyBorder="1" applyAlignment="1"/>
    <xf numFmtId="0" fontId="8" fillId="11" borderId="38" xfId="0" applyFont="1" applyFill="1" applyBorder="1" applyAlignment="1"/>
    <xf numFmtId="169" fontId="126" fillId="0" borderId="34" xfId="0" applyNumberFormat="1" applyFont="1" applyBorder="1" applyAlignment="1">
      <alignment horizontal="center"/>
    </xf>
    <xf numFmtId="169" fontId="115" fillId="0" borderId="39" xfId="0" applyNumberFormat="1" applyFont="1" applyBorder="1" applyAlignment="1">
      <alignment horizontal="center"/>
    </xf>
    <xf numFmtId="167" fontId="115" fillId="0" borderId="62" xfId="0" applyNumberFormat="1" applyFont="1" applyBorder="1" applyAlignment="1">
      <alignment horizontal="center"/>
    </xf>
    <xf numFmtId="167" fontId="126" fillId="0" borderId="39" xfId="0" applyNumberFormat="1" applyFont="1" applyBorder="1" applyAlignment="1">
      <alignment horizontal="center"/>
    </xf>
    <xf numFmtId="167" fontId="115" fillId="0" borderId="39" xfId="0" applyNumberFormat="1" applyFont="1" applyBorder="1" applyAlignment="1">
      <alignment horizontal="center"/>
    </xf>
    <xf numFmtId="0" fontId="1" fillId="23" borderId="66" xfId="0" applyFont="1" applyFill="1" applyBorder="1" applyAlignment="1"/>
    <xf numFmtId="0" fontId="1" fillId="23" borderId="46" xfId="0" applyFont="1" applyFill="1" applyBorder="1" applyAlignment="1"/>
    <xf numFmtId="0" fontId="20" fillId="0" borderId="43" xfId="0" applyFont="1" applyFill="1" applyBorder="1" applyAlignment="1"/>
    <xf numFmtId="0" fontId="112" fillId="23" borderId="55" xfId="0" applyFont="1" applyFill="1" applyBorder="1" applyAlignment="1">
      <alignment horizontal="center"/>
    </xf>
    <xf numFmtId="0" fontId="57" fillId="0" borderId="43" xfId="0" applyFont="1" applyFill="1" applyBorder="1" applyAlignment="1">
      <alignment horizontal="center"/>
    </xf>
    <xf numFmtId="0" fontId="115" fillId="23" borderId="61" xfId="0" applyFont="1" applyFill="1" applyBorder="1" applyAlignment="1">
      <alignment horizontal="center"/>
    </xf>
    <xf numFmtId="0" fontId="32" fillId="23" borderId="42" xfId="0" applyFont="1" applyFill="1" applyBorder="1" applyAlignment="1"/>
    <xf numFmtId="0" fontId="115" fillId="23" borderId="42" xfId="0" applyFont="1" applyFill="1" applyBorder="1" applyAlignment="1">
      <alignment horizontal="center"/>
    </xf>
    <xf numFmtId="0" fontId="40" fillId="26" borderId="4" xfId="0" applyFont="1" applyFill="1" applyBorder="1" applyAlignment="1"/>
    <xf numFmtId="0" fontId="57" fillId="29" borderId="22" xfId="0" applyFont="1" applyFill="1" applyBorder="1" applyAlignment="1">
      <alignment horizontal="center"/>
    </xf>
    <xf numFmtId="0" fontId="115" fillId="29" borderId="76" xfId="0" applyFont="1" applyFill="1" applyBorder="1" applyAlignment="1">
      <alignment horizontal="center"/>
    </xf>
    <xf numFmtId="0" fontId="121" fillId="11" borderId="38" xfId="0" applyFont="1" applyFill="1" applyBorder="1" applyAlignment="1"/>
    <xf numFmtId="167" fontId="125" fillId="11" borderId="37" xfId="0" applyNumberFormat="1" applyFont="1" applyFill="1" applyBorder="1" applyAlignment="1">
      <alignment horizontal="center"/>
    </xf>
    <xf numFmtId="167" fontId="115" fillId="11" borderId="39" xfId="0" applyNumberFormat="1" applyFont="1" applyFill="1" applyBorder="1" applyAlignment="1">
      <alignment horizontal="center"/>
    </xf>
    <xf numFmtId="167" fontId="115" fillId="11" borderId="36" xfId="0" applyNumberFormat="1" applyFont="1" applyFill="1" applyBorder="1" applyAlignment="1">
      <alignment horizontal="center"/>
    </xf>
    <xf numFmtId="167" fontId="125" fillId="11" borderId="54" xfId="0" applyNumberFormat="1" applyFont="1" applyFill="1" applyBorder="1" applyAlignment="1">
      <alignment horizontal="center"/>
    </xf>
    <xf numFmtId="167" fontId="80" fillId="11" borderId="37" xfId="0" applyNumberFormat="1" applyFont="1" applyFill="1" applyBorder="1" applyAlignment="1">
      <alignment horizontal="center"/>
    </xf>
    <xf numFmtId="0" fontId="40" fillId="27" borderId="4" xfId="0" applyFont="1" applyFill="1" applyBorder="1" applyAlignment="1"/>
    <xf numFmtId="165" fontId="113" fillId="23" borderId="22" xfId="0" applyNumberFormat="1" applyFont="1" applyFill="1" applyBorder="1" applyAlignment="1">
      <alignment horizontal="center"/>
    </xf>
    <xf numFmtId="0" fontId="32" fillId="23" borderId="24" xfId="0" applyFont="1" applyFill="1" applyBorder="1" applyAlignment="1">
      <alignment horizontal="center"/>
    </xf>
    <xf numFmtId="0" fontId="20" fillId="23" borderId="22" xfId="0" applyFont="1" applyFill="1" applyBorder="1" applyAlignment="1"/>
    <xf numFmtId="0" fontId="112" fillId="23" borderId="76" xfId="0" applyFont="1" applyFill="1" applyBorder="1" applyAlignment="1">
      <alignment horizontal="center"/>
    </xf>
    <xf numFmtId="0" fontId="57" fillId="23" borderId="22" xfId="0" applyFont="1" applyFill="1" applyBorder="1" applyAlignment="1">
      <alignment horizontal="center"/>
    </xf>
    <xf numFmtId="0" fontId="115" fillId="23" borderId="7" xfId="0" applyFont="1" applyFill="1" applyBorder="1" applyAlignment="1">
      <alignment horizontal="center"/>
    </xf>
    <xf numFmtId="2" fontId="32" fillId="23" borderId="26" xfId="0" applyNumberFormat="1" applyFont="1" applyFill="1" applyBorder="1" applyAlignment="1">
      <alignment horizontal="center"/>
    </xf>
    <xf numFmtId="0" fontId="115" fillId="23" borderId="26" xfId="0" applyFont="1" applyFill="1" applyBorder="1" applyAlignment="1">
      <alignment horizontal="center"/>
    </xf>
    <xf numFmtId="0" fontId="61" fillId="30" borderId="68" xfId="0" applyFont="1" applyFill="1" applyBorder="1" applyAlignment="1"/>
    <xf numFmtId="0" fontId="19" fillId="11" borderId="38" xfId="0" applyFont="1" applyFill="1" applyBorder="1" applyAlignment="1"/>
    <xf numFmtId="165" fontId="125" fillId="11" borderId="37" xfId="0" applyNumberFormat="1" applyFont="1" applyFill="1" applyBorder="1" applyAlignment="1">
      <alignment horizontal="center"/>
    </xf>
    <xf numFmtId="165" fontId="115" fillId="11" borderId="39" xfId="0" applyNumberFormat="1" applyFont="1" applyFill="1" applyBorder="1" applyAlignment="1">
      <alignment horizontal="center"/>
    </xf>
    <xf numFmtId="165" fontId="115" fillId="11" borderId="36" xfId="0" applyNumberFormat="1" applyFont="1" applyFill="1" applyBorder="1" applyAlignment="1">
      <alignment horizontal="center"/>
    </xf>
    <xf numFmtId="165" fontId="125" fillId="11" borderId="54" xfId="0" applyNumberFormat="1" applyFont="1" applyFill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112" fillId="11" borderId="53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112" fillId="11" borderId="33" xfId="0" applyFont="1" applyFill="1" applyBorder="1" applyAlignment="1">
      <alignment horizontal="center"/>
    </xf>
    <xf numFmtId="0" fontId="125" fillId="11" borderId="28" xfId="0" applyFont="1" applyFill="1" applyBorder="1" applyAlignment="1">
      <alignment horizontal="center"/>
    </xf>
    <xf numFmtId="0" fontId="115" fillId="11" borderId="28" xfId="0" applyFont="1" applyFill="1" applyBorder="1" applyAlignment="1">
      <alignment horizontal="center"/>
    </xf>
    <xf numFmtId="0" fontId="19" fillId="30" borderId="66" xfId="0" applyFont="1" applyFill="1" applyBorder="1" applyAlignment="1"/>
    <xf numFmtId="0" fontId="3" fillId="11" borderId="38" xfId="0" applyFont="1" applyFill="1" applyBorder="1" applyAlignment="1"/>
    <xf numFmtId="0" fontId="127" fillId="11" borderId="37" xfId="0" applyFont="1" applyFill="1" applyBorder="1" applyAlignment="1">
      <alignment horizontal="center"/>
    </xf>
    <xf numFmtId="0" fontId="31" fillId="11" borderId="39" xfId="0" applyFont="1" applyFill="1" applyBorder="1" applyAlignment="1">
      <alignment horizontal="center"/>
    </xf>
    <xf numFmtId="0" fontId="31" fillId="11" borderId="36" xfId="0" applyFont="1" applyFill="1" applyBorder="1" applyAlignment="1">
      <alignment horizontal="center"/>
    </xf>
    <xf numFmtId="0" fontId="127" fillId="11" borderId="54" xfId="0" applyFont="1" applyFill="1" applyBorder="1" applyAlignment="1">
      <alignment horizontal="center"/>
    </xf>
    <xf numFmtId="0" fontId="78" fillId="0" borderId="34" xfId="0" applyFont="1" applyBorder="1" applyAlignment="1">
      <alignment horizontal="center"/>
    </xf>
    <xf numFmtId="0" fontId="115" fillId="31" borderId="62" xfId="0" applyFont="1" applyFill="1" applyBorder="1" applyAlignment="1">
      <alignment horizontal="center"/>
    </xf>
    <xf numFmtId="0" fontId="78" fillId="0" borderId="54" xfId="0" applyFont="1" applyBorder="1" applyAlignment="1">
      <alignment horizontal="center"/>
    </xf>
    <xf numFmtId="0" fontId="115" fillId="31" borderId="39" xfId="0" applyFont="1" applyFill="1" applyBorder="1" applyAlignment="1">
      <alignment horizontal="center"/>
    </xf>
    <xf numFmtId="2" fontId="32" fillId="11" borderId="36" xfId="0" applyNumberFormat="1" applyFont="1" applyFill="1" applyBorder="1" applyAlignment="1">
      <alignment horizontal="center"/>
    </xf>
    <xf numFmtId="2" fontId="115" fillId="19" borderId="42" xfId="0" applyNumberFormat="1" applyFont="1" applyFill="1" applyBorder="1" applyAlignment="1">
      <alignment horizontal="center"/>
    </xf>
    <xf numFmtId="0" fontId="19" fillId="32" borderId="66" xfId="0" applyFont="1" applyFill="1" applyBorder="1" applyAlignment="1"/>
    <xf numFmtId="0" fontId="128" fillId="0" borderId="0" xfId="0" applyFont="1" applyBorder="1" applyAlignment="1">
      <alignment horizontal="left"/>
    </xf>
    <xf numFmtId="0" fontId="78" fillId="0" borderId="47" xfId="0" applyFont="1" applyBorder="1" applyAlignment="1">
      <alignment horizontal="center"/>
    </xf>
    <xf numFmtId="0" fontId="115" fillId="11" borderId="59" xfId="0" applyFont="1" applyFill="1" applyBorder="1" applyAlignment="1">
      <alignment horizontal="center"/>
    </xf>
    <xf numFmtId="0" fontId="78" fillId="0" borderId="61" xfId="0" applyFont="1" applyBorder="1" applyAlignment="1">
      <alignment horizontal="center"/>
    </xf>
    <xf numFmtId="0" fontId="115" fillId="11" borderId="57" xfId="0" applyFont="1" applyFill="1" applyBorder="1" applyAlignment="1">
      <alignment horizontal="center"/>
    </xf>
    <xf numFmtId="2" fontId="32" fillId="11" borderId="42" xfId="0" applyNumberFormat="1" applyFont="1" applyFill="1" applyBorder="1" applyAlignment="1">
      <alignment horizontal="center"/>
    </xf>
    <xf numFmtId="0" fontId="115" fillId="11" borderId="42" xfId="0" applyFont="1" applyFill="1" applyBorder="1" applyAlignment="1">
      <alignment horizontal="center"/>
    </xf>
    <xf numFmtId="0" fontId="57" fillId="2" borderId="49" xfId="0" applyFont="1" applyFill="1" applyBorder="1" applyAlignment="1">
      <alignment horizontal="center"/>
    </xf>
    <xf numFmtId="2" fontId="115" fillId="2" borderId="48" xfId="0" applyNumberFormat="1" applyFont="1" applyFill="1" applyBorder="1" applyAlignment="1">
      <alignment horizontal="center"/>
    </xf>
    <xf numFmtId="0" fontId="40" fillId="11" borderId="4" xfId="0" applyFont="1" applyFill="1" applyBorder="1" applyAlignment="1"/>
    <xf numFmtId="2" fontId="83" fillId="0" borderId="0" xfId="0" applyNumberFormat="1" applyFont="1" applyFill="1" applyBorder="1" applyAlignment="1">
      <alignment horizontal="center"/>
    </xf>
    <xf numFmtId="0" fontId="116" fillId="0" borderId="0" xfId="0" applyFont="1" applyBorder="1" applyAlignment="1">
      <alignment horizontal="left"/>
    </xf>
    <xf numFmtId="0" fontId="1" fillId="0" borderId="49" xfId="0" applyFont="1" applyBorder="1" applyAlignment="1"/>
    <xf numFmtId="166" fontId="115" fillId="0" borderId="57" xfId="0" applyNumberFormat="1" applyFont="1" applyBorder="1" applyAlignment="1">
      <alignment horizontal="center"/>
    </xf>
    <xf numFmtId="166" fontId="115" fillId="0" borderId="48" xfId="0" applyNumberFormat="1" applyFont="1" applyBorder="1" applyAlignment="1">
      <alignment horizontal="center"/>
    </xf>
    <xf numFmtId="0" fontId="6" fillId="0" borderId="49" xfId="0" applyFont="1" applyBorder="1" applyAlignment="1"/>
    <xf numFmtId="166" fontId="115" fillId="0" borderId="56" xfId="0" applyNumberFormat="1" applyFont="1" applyBorder="1" applyAlignment="1">
      <alignment horizontal="center"/>
    </xf>
    <xf numFmtId="1" fontId="80" fillId="0" borderId="49" xfId="0" applyNumberFormat="1" applyFont="1" applyBorder="1" applyAlignment="1">
      <alignment horizontal="center"/>
    </xf>
    <xf numFmtId="1" fontId="115" fillId="0" borderId="48" xfId="0" applyNumberFormat="1" applyFont="1" applyBorder="1" applyAlignment="1">
      <alignment horizontal="center"/>
    </xf>
    <xf numFmtId="0" fontId="78" fillId="11" borderId="6" xfId="0" applyFont="1" applyFill="1" applyBorder="1" applyAlignment="1">
      <alignment horizontal="center"/>
    </xf>
    <xf numFmtId="0" fontId="78" fillId="11" borderId="7" xfId="0" applyFont="1" applyFill="1" applyBorder="1" applyAlignment="1">
      <alignment horizontal="center"/>
    </xf>
    <xf numFmtId="0" fontId="19" fillId="6" borderId="68" xfId="0" applyFont="1" applyFill="1" applyBorder="1" applyAlignment="1"/>
    <xf numFmtId="0" fontId="1" fillId="6" borderId="1" xfId="0" applyFont="1" applyFill="1" applyBorder="1" applyAlignment="1"/>
    <xf numFmtId="0" fontId="115" fillId="6" borderId="75" xfId="0" applyFont="1" applyFill="1" applyBorder="1" applyAlignment="1">
      <alignment horizontal="center"/>
    </xf>
    <xf numFmtId="2" fontId="32" fillId="5" borderId="28" xfId="0" applyNumberFormat="1" applyFont="1" applyFill="1" applyBorder="1" applyAlignment="1">
      <alignment horizontal="center"/>
    </xf>
    <xf numFmtId="0" fontId="115" fillId="5" borderId="28" xfId="0" applyFont="1" applyFill="1" applyBorder="1" applyAlignment="1">
      <alignment horizontal="center"/>
    </xf>
    <xf numFmtId="0" fontId="19" fillId="6" borderId="66" xfId="0" applyFont="1" applyFill="1" applyBorder="1" applyAlignment="1"/>
    <xf numFmtId="0" fontId="117" fillId="0" borderId="0" xfId="0" applyFont="1" applyBorder="1" applyAlignment="1">
      <alignment horizontal="left"/>
    </xf>
    <xf numFmtId="0" fontId="1" fillId="6" borderId="61" xfId="0" applyFont="1" applyFill="1" applyBorder="1" applyAlignment="1"/>
    <xf numFmtId="0" fontId="115" fillId="6" borderId="55" xfId="0" applyFont="1" applyFill="1" applyBorder="1" applyAlignment="1">
      <alignment horizontal="center"/>
    </xf>
    <xf numFmtId="2" fontId="32" fillId="5" borderId="42" xfId="0" applyNumberFormat="1" applyFont="1" applyFill="1" applyBorder="1" applyAlignment="1">
      <alignment horizontal="center"/>
    </xf>
    <xf numFmtId="0" fontId="115" fillId="5" borderId="42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40" fillId="33" borderId="4" xfId="0" applyFont="1" applyFill="1" applyBorder="1" applyAlignment="1"/>
    <xf numFmtId="0" fontId="57" fillId="5" borderId="22" xfId="0" applyFont="1" applyFill="1" applyBorder="1" applyAlignment="1">
      <alignment horizontal="center"/>
    </xf>
    <xf numFmtId="0" fontId="115" fillId="5" borderId="76" xfId="0" applyFont="1" applyFill="1" applyBorder="1" applyAlignment="1">
      <alignment horizontal="center"/>
    </xf>
    <xf numFmtId="0" fontId="115" fillId="0" borderId="0" xfId="0" applyFont="1" applyBorder="1" applyAlignment="1">
      <alignment horizontal="left"/>
    </xf>
    <xf numFmtId="164" fontId="23" fillId="0" borderId="0" xfId="0" applyNumberFormat="1" applyFont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left"/>
    </xf>
    <xf numFmtId="0" fontId="119" fillId="0" borderId="0" xfId="0" applyFont="1" applyBorder="1" applyAlignment="1">
      <alignment horizontal="left"/>
    </xf>
    <xf numFmtId="0" fontId="115" fillId="0" borderId="0" xfId="0" applyFont="1" applyAlignment="1">
      <alignment horizontal="center"/>
    </xf>
    <xf numFmtId="0" fontId="115" fillId="0" borderId="0" xfId="0" applyFont="1" applyAlignment="1"/>
    <xf numFmtId="0" fontId="15" fillId="5" borderId="7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center"/>
    </xf>
    <xf numFmtId="0" fontId="129" fillId="5" borderId="24" xfId="0" applyFont="1" applyFill="1" applyBorder="1" applyAlignment="1">
      <alignment horizontal="center"/>
    </xf>
    <xf numFmtId="2" fontId="32" fillId="5" borderId="26" xfId="0" applyNumberFormat="1" applyFont="1" applyFill="1" applyBorder="1" applyAlignment="1">
      <alignment horizontal="center"/>
    </xf>
    <xf numFmtId="0" fontId="115" fillId="5" borderId="26" xfId="0" applyFont="1" applyFill="1" applyBorder="1" applyAlignment="1">
      <alignment horizontal="center"/>
    </xf>
    <xf numFmtId="0" fontId="57" fillId="0" borderId="0" xfId="0" applyFont="1" applyAlignment="1"/>
    <xf numFmtId="0" fontId="3" fillId="34" borderId="68" xfId="0" applyFont="1" applyFill="1" applyBorder="1" applyAlignment="1">
      <alignment horizontal="center"/>
    </xf>
    <xf numFmtId="0" fontId="40" fillId="0" borderId="0" xfId="0" applyFont="1" applyBorder="1" applyAlignment="1"/>
    <xf numFmtId="0" fontId="112" fillId="35" borderId="53" xfId="0" applyFont="1" applyFill="1" applyBorder="1" applyAlignment="1">
      <alignment horizontal="center"/>
    </xf>
    <xf numFmtId="0" fontId="112" fillId="35" borderId="33" xfId="0" applyFont="1" applyFill="1" applyBorder="1" applyAlignment="1">
      <alignment horizontal="center"/>
    </xf>
    <xf numFmtId="0" fontId="125" fillId="35" borderId="28" xfId="0" applyFont="1" applyFill="1" applyBorder="1" applyAlignment="1">
      <alignment horizontal="center"/>
    </xf>
    <xf numFmtId="0" fontId="115" fillId="35" borderId="28" xfId="0" applyFont="1" applyFill="1" applyBorder="1" applyAlignment="1">
      <alignment horizontal="center"/>
    </xf>
    <xf numFmtId="0" fontId="112" fillId="0" borderId="0" xfId="0" applyFont="1" applyAlignment="1">
      <alignment horizontal="left"/>
    </xf>
    <xf numFmtId="0" fontId="19" fillId="34" borderId="38" xfId="0" applyFont="1" applyFill="1" applyBorder="1" applyAlignment="1"/>
    <xf numFmtId="0" fontId="115" fillId="0" borderId="0" xfId="0" applyFont="1" applyFill="1" applyBorder="1" applyAlignment="1">
      <alignment horizontal="center"/>
    </xf>
    <xf numFmtId="0" fontId="115" fillId="0" borderId="0" xfId="0" applyFont="1" applyFill="1" applyBorder="1" applyAlignment="1"/>
    <xf numFmtId="0" fontId="115" fillId="34" borderId="62" xfId="0" applyFont="1" applyFill="1" applyBorder="1" applyAlignment="1">
      <alignment horizontal="center"/>
    </xf>
    <xf numFmtId="0" fontId="115" fillId="34" borderId="39" xfId="0" applyFont="1" applyFill="1" applyBorder="1" applyAlignment="1">
      <alignment horizontal="center"/>
    </xf>
    <xf numFmtId="2" fontId="32" fillId="35" borderId="36" xfId="0" applyNumberFormat="1" applyFont="1" applyFill="1" applyBorder="1" applyAlignment="1">
      <alignment horizontal="center"/>
    </xf>
    <xf numFmtId="0" fontId="115" fillId="35" borderId="36" xfId="0" applyFont="1" applyFill="1" applyBorder="1" applyAlignment="1">
      <alignment horizontal="center"/>
    </xf>
    <xf numFmtId="0" fontId="19" fillId="36" borderId="66" xfId="0" applyFont="1" applyFill="1" applyBorder="1" applyAlignment="1"/>
    <xf numFmtId="0" fontId="115" fillId="35" borderId="59" xfId="0" applyFont="1" applyFill="1" applyBorder="1" applyAlignment="1">
      <alignment horizontal="center"/>
    </xf>
    <xf numFmtId="166" fontId="115" fillId="35" borderId="57" xfId="0" applyNumberFormat="1" applyFont="1" applyFill="1" applyBorder="1" applyAlignment="1">
      <alignment horizontal="center"/>
    </xf>
    <xf numFmtId="2" fontId="32" fillId="35" borderId="42" xfId="0" applyNumberFormat="1" applyFont="1" applyFill="1" applyBorder="1" applyAlignment="1">
      <alignment horizontal="center"/>
    </xf>
    <xf numFmtId="0" fontId="115" fillId="35" borderId="42" xfId="0" applyFont="1" applyFill="1" applyBorder="1" applyAlignment="1">
      <alignment horizontal="center"/>
    </xf>
    <xf numFmtId="0" fontId="40" fillId="35" borderId="4" xfId="0" applyFont="1" applyFill="1" applyBorder="1" applyAlignment="1"/>
    <xf numFmtId="0" fontId="57" fillId="35" borderId="22" xfId="0" applyFont="1" applyFill="1" applyBorder="1" applyAlignment="1">
      <alignment horizontal="center"/>
    </xf>
    <xf numFmtId="0" fontId="115" fillId="35" borderId="76" xfId="0" applyFont="1" applyFill="1" applyBorder="1" applyAlignment="1">
      <alignment horizontal="center"/>
    </xf>
    <xf numFmtId="0" fontId="112" fillId="0" borderId="0" xfId="0" applyFont="1" applyBorder="1" applyAlignment="1">
      <alignment horizontal="left"/>
    </xf>
    <xf numFmtId="0" fontId="40" fillId="23" borderId="4" xfId="0" applyFont="1" applyFill="1" applyBorder="1" applyAlignment="1"/>
    <xf numFmtId="0" fontId="78" fillId="23" borderId="7" xfId="0" applyFont="1" applyFill="1" applyBorder="1" applyAlignment="1">
      <alignment horizontal="center"/>
    </xf>
    <xf numFmtId="1" fontId="19" fillId="0" borderId="0" xfId="0" applyNumberFormat="1" applyFont="1" applyBorder="1" applyAlignment="1">
      <alignment horizontal="left"/>
    </xf>
    <xf numFmtId="1" fontId="115" fillId="0" borderId="0" xfId="0" applyNumberFormat="1" applyFont="1" applyBorder="1" applyAlignment="1">
      <alignment horizontal="left"/>
    </xf>
    <xf numFmtId="0" fontId="121" fillId="0" borderId="0" xfId="0" applyFont="1" applyBorder="1" applyAlignment="1"/>
    <xf numFmtId="0" fontId="120" fillId="0" borderId="0" xfId="0" applyFont="1" applyBorder="1" applyAlignment="1">
      <alignment horizontal="left"/>
    </xf>
    <xf numFmtId="0" fontId="130" fillId="0" borderId="0" xfId="0" applyFont="1" applyBorder="1" applyAlignment="1">
      <alignment horizontal="left"/>
    </xf>
    <xf numFmtId="0" fontId="57" fillId="0" borderId="0" xfId="0" applyFont="1" applyBorder="1" applyAlignment="1"/>
    <xf numFmtId="0" fontId="16" fillId="0" borderId="0" xfId="0" applyFont="1" applyBorder="1" applyAlignment="1"/>
    <xf numFmtId="0" fontId="116" fillId="0" borderId="0" xfId="0" applyFont="1" applyFill="1" applyBorder="1" applyAlignment="1">
      <alignment horizontal="left"/>
    </xf>
    <xf numFmtId="0" fontId="71" fillId="0" borderId="5" xfId="0" applyFont="1" applyBorder="1" applyAlignment="1">
      <alignment horizontal="left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/>
    <xf numFmtId="0" fontId="22" fillId="0" borderId="6" xfId="0" applyFont="1" applyBorder="1" applyAlignment="1"/>
    <xf numFmtId="0" fontId="1" fillId="0" borderId="70" xfId="0" applyFont="1" applyBorder="1" applyAlignment="1"/>
    <xf numFmtId="0" fontId="1" fillId="0" borderId="65" xfId="0" applyFont="1" applyBorder="1" applyAlignment="1"/>
    <xf numFmtId="0" fontId="9" fillId="0" borderId="13" xfId="0" applyFont="1" applyBorder="1" applyAlignment="1"/>
    <xf numFmtId="0" fontId="57" fillId="0" borderId="13" xfId="0" applyFont="1" applyBorder="1" applyAlignment="1"/>
    <xf numFmtId="0" fontId="57" fillId="0" borderId="14" xfId="0" applyFont="1" applyBorder="1" applyAlignment="1"/>
    <xf numFmtId="0" fontId="57" fillId="0" borderId="12" xfId="0" applyFont="1" applyBorder="1" applyAlignment="1"/>
    <xf numFmtId="0" fontId="40" fillId="0" borderId="18" xfId="0" applyFont="1" applyBorder="1" applyAlignment="1"/>
    <xf numFmtId="0" fontId="112" fillId="0" borderId="14" xfId="0" applyFont="1" applyBorder="1" applyAlignment="1"/>
    <xf numFmtId="0" fontId="1" fillId="0" borderId="0" xfId="0" applyFont="1" applyFill="1" applyAlignment="1">
      <alignment horizontal="center"/>
    </xf>
    <xf numFmtId="0" fontId="12" fillId="0" borderId="2" xfId="0" applyFont="1" applyBorder="1" applyAlignment="1">
      <alignment horizontal="left"/>
    </xf>
    <xf numFmtId="0" fontId="19" fillId="0" borderId="63" xfId="0" applyFont="1" applyBorder="1" applyAlignment="1"/>
    <xf numFmtId="0" fontId="19" fillId="0" borderId="15" xfId="0" applyFont="1" applyBorder="1" applyAlignment="1">
      <alignment horizontal="center"/>
    </xf>
    <xf numFmtId="0" fontId="115" fillId="0" borderId="17" xfId="0" applyFont="1" applyBorder="1" applyAlignment="1">
      <alignment horizontal="left"/>
    </xf>
    <xf numFmtId="0" fontId="3" fillId="0" borderId="63" xfId="0" applyFont="1" applyBorder="1" applyAlignment="1"/>
    <xf numFmtId="0" fontId="3" fillId="0" borderId="15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8" fillId="0" borderId="68" xfId="0" applyFont="1" applyBorder="1" applyAlignment="1"/>
    <xf numFmtId="0" fontId="11" fillId="0" borderId="64" xfId="0" applyFont="1" applyBorder="1" applyAlignment="1"/>
    <xf numFmtId="0" fontId="1" fillId="0" borderId="28" xfId="0" applyFont="1" applyBorder="1" applyAlignment="1"/>
    <xf numFmtId="0" fontId="3" fillId="0" borderId="52" xfId="0" applyFont="1" applyBorder="1" applyAlignment="1"/>
    <xf numFmtId="0" fontId="31" fillId="0" borderId="53" xfId="0" applyFont="1" applyBorder="1" applyAlignment="1">
      <alignment horizontal="left"/>
    </xf>
    <xf numFmtId="0" fontId="23" fillId="0" borderId="34" xfId="0" applyFont="1" applyBorder="1" applyAlignment="1">
      <alignment horizontal="left"/>
    </xf>
    <xf numFmtId="0" fontId="16" fillId="0" borderId="22" xfId="0" applyFont="1" applyFill="1" applyBorder="1" applyAlignment="1"/>
    <xf numFmtId="0" fontId="19" fillId="0" borderId="43" xfId="0" applyFont="1" applyBorder="1" applyAlignment="1"/>
    <xf numFmtId="0" fontId="31" fillId="0" borderId="55" xfId="0" applyFont="1" applyBorder="1" applyAlignment="1">
      <alignment horizontal="left"/>
    </xf>
    <xf numFmtId="1" fontId="3" fillId="0" borderId="35" xfId="0" applyNumberFormat="1" applyFont="1" applyBorder="1" applyAlignment="1">
      <alignment horizontal="left"/>
    </xf>
    <xf numFmtId="166" fontId="11" fillId="0" borderId="44" xfId="0" applyNumberFormat="1" applyFont="1" applyBorder="1" applyAlignment="1">
      <alignment horizontal="left"/>
    </xf>
    <xf numFmtId="166" fontId="115" fillId="0" borderId="46" xfId="0" applyNumberFormat="1" applyFont="1" applyBorder="1" applyAlignment="1">
      <alignment horizontal="left"/>
    </xf>
    <xf numFmtId="0" fontId="19" fillId="0" borderId="3" xfId="0" applyFont="1" applyBorder="1" applyAlignment="1"/>
    <xf numFmtId="166" fontId="113" fillId="0" borderId="37" xfId="0" applyNumberFormat="1" applyFont="1" applyBorder="1" applyAlignment="1">
      <alignment horizontal="center"/>
    </xf>
    <xf numFmtId="166" fontId="114" fillId="10" borderId="54" xfId="0" applyNumberFormat="1" applyFont="1" applyFill="1" applyBorder="1" applyAlignment="1">
      <alignment horizontal="center"/>
    </xf>
    <xf numFmtId="164" fontId="3" fillId="0" borderId="34" xfId="0" applyNumberFormat="1" applyFont="1" applyBorder="1" applyAlignment="1">
      <alignment horizontal="left"/>
    </xf>
    <xf numFmtId="166" fontId="115" fillId="0" borderId="39" xfId="0" applyNumberFormat="1" applyFont="1" applyBorder="1" applyAlignment="1">
      <alignment horizontal="left"/>
    </xf>
    <xf numFmtId="0" fontId="19" fillId="0" borderId="41" xfId="0" applyFont="1" applyBorder="1" applyAlignment="1"/>
    <xf numFmtId="0" fontId="3" fillId="0" borderId="61" xfId="0" applyFont="1" applyBorder="1" applyAlignment="1">
      <alignment horizontal="left"/>
    </xf>
    <xf numFmtId="0" fontId="31" fillId="0" borderId="42" xfId="0" applyFont="1" applyBorder="1" applyAlignment="1">
      <alignment horizontal="left"/>
    </xf>
    <xf numFmtId="0" fontId="1" fillId="0" borderId="61" xfId="0" applyFont="1" applyBorder="1" applyAlignment="1">
      <alignment horizontal="right"/>
    </xf>
    <xf numFmtId="2" fontId="19" fillId="0" borderId="0" xfId="0" applyNumberFormat="1" applyFont="1" applyBorder="1" applyAlignment="1"/>
    <xf numFmtId="2" fontId="115" fillId="16" borderId="33" xfId="0" applyNumberFormat="1" applyFont="1" applyFill="1" applyBorder="1" applyAlignment="1">
      <alignment horizontal="center"/>
    </xf>
    <xf numFmtId="0" fontId="115" fillId="14" borderId="74" xfId="0" applyFont="1" applyFill="1" applyBorder="1" applyAlignment="1">
      <alignment horizontal="center"/>
    </xf>
    <xf numFmtId="0" fontId="3" fillId="0" borderId="58" xfId="0" applyFont="1" applyBorder="1" applyAlignment="1"/>
    <xf numFmtId="0" fontId="19" fillId="0" borderId="50" xfId="0" applyFont="1" applyBorder="1" applyAlignment="1">
      <alignment horizontal="left"/>
    </xf>
    <xf numFmtId="0" fontId="115" fillId="0" borderId="57" xfId="0" applyFont="1" applyBorder="1" applyAlignment="1">
      <alignment horizontal="left"/>
    </xf>
    <xf numFmtId="0" fontId="115" fillId="16" borderId="39" xfId="0" applyFont="1" applyFill="1" applyBorder="1" applyAlignment="1">
      <alignment horizontal="center"/>
    </xf>
    <xf numFmtId="0" fontId="37" fillId="0" borderId="8" xfId="0" applyFont="1" applyBorder="1" applyAlignment="1"/>
    <xf numFmtId="0" fontId="17" fillId="0" borderId="3" xfId="0" applyFont="1" applyBorder="1" applyAlignment="1"/>
    <xf numFmtId="0" fontId="16" fillId="0" borderId="3" xfId="0" applyFont="1" applyBorder="1" applyAlignment="1"/>
    <xf numFmtId="0" fontId="12" fillId="0" borderId="43" xfId="0" applyFont="1" applyBorder="1" applyAlignment="1">
      <alignment horizontal="left"/>
    </xf>
    <xf numFmtId="0" fontId="17" fillId="0" borderId="12" xfId="0" applyFont="1" applyBorder="1" applyAlignment="1"/>
    <xf numFmtId="0" fontId="16" fillId="0" borderId="12" xfId="0" applyFont="1" applyBorder="1" applyAlignment="1"/>
    <xf numFmtId="0" fontId="115" fillId="14" borderId="61" xfId="0" applyFont="1" applyFill="1" applyBorder="1" applyAlignment="1">
      <alignment horizontal="center"/>
    </xf>
    <xf numFmtId="0" fontId="1" fillId="0" borderId="72" xfId="0" applyFont="1" applyBorder="1" applyAlignment="1"/>
    <xf numFmtId="0" fontId="1" fillId="0" borderId="75" xfId="0" applyFont="1" applyBorder="1" applyAlignment="1"/>
    <xf numFmtId="0" fontId="20" fillId="0" borderId="15" xfId="0" applyFont="1" applyBorder="1" applyAlignment="1">
      <alignment horizontal="left"/>
    </xf>
    <xf numFmtId="0" fontId="112" fillId="0" borderId="17" xfId="0" applyFont="1" applyFill="1" applyBorder="1" applyAlignment="1">
      <alignment horizontal="left"/>
    </xf>
    <xf numFmtId="0" fontId="112" fillId="0" borderId="13" xfId="0" applyFont="1" applyBorder="1" applyAlignment="1"/>
    <xf numFmtId="0" fontId="131" fillId="0" borderId="41" xfId="0" applyFont="1" applyBorder="1" applyAlignment="1">
      <alignment horizontal="left"/>
    </xf>
    <xf numFmtId="0" fontId="20" fillId="0" borderId="54" xfId="0" applyFont="1" applyBorder="1" applyAlignment="1">
      <alignment horizontal="center"/>
    </xf>
    <xf numFmtId="0" fontId="112" fillId="0" borderId="62" xfId="0" applyFont="1" applyFill="1" applyBorder="1" applyAlignment="1">
      <alignment horizontal="left"/>
    </xf>
    <xf numFmtId="0" fontId="20" fillId="0" borderId="27" xfId="0" applyFont="1" applyBorder="1" applyAlignment="1">
      <alignment horizontal="left"/>
    </xf>
    <xf numFmtId="0" fontId="112" fillId="0" borderId="53" xfId="0" applyFont="1" applyBorder="1" applyAlignment="1">
      <alignment horizontal="left"/>
    </xf>
    <xf numFmtId="0" fontId="3" fillId="0" borderId="72" xfId="0" applyFont="1" applyBorder="1" applyAlignment="1"/>
    <xf numFmtId="0" fontId="19" fillId="0" borderId="61" xfId="0" applyFont="1" applyBorder="1" applyAlignment="1">
      <alignment horizontal="center"/>
    </xf>
    <xf numFmtId="0" fontId="121" fillId="0" borderId="37" xfId="0" applyFont="1" applyFill="1" applyBorder="1" applyAlignment="1"/>
    <xf numFmtId="0" fontId="3" fillId="0" borderId="12" xfId="0" applyFont="1" applyBorder="1" applyAlignment="1"/>
    <xf numFmtId="0" fontId="3" fillId="0" borderId="13" xfId="0" applyFont="1" applyBorder="1" applyAlignment="1">
      <alignment horizontal="left"/>
    </xf>
    <xf numFmtId="0" fontId="116" fillId="0" borderId="14" xfId="0" applyFont="1" applyBorder="1" applyAlignment="1">
      <alignment horizontal="left"/>
    </xf>
    <xf numFmtId="0" fontId="57" fillId="0" borderId="77" xfId="0" applyFont="1" applyBorder="1" applyAlignment="1">
      <alignment horizontal="left"/>
    </xf>
    <xf numFmtId="0" fontId="15" fillId="0" borderId="2" xfId="0" applyFont="1" applyBorder="1" applyAlignment="1"/>
    <xf numFmtId="0" fontId="11" fillId="0" borderId="41" xfId="0" applyFont="1" applyBorder="1" applyAlignment="1"/>
    <xf numFmtId="0" fontId="20" fillId="0" borderId="61" xfId="0" applyFont="1" applyBorder="1" applyAlignment="1"/>
    <xf numFmtId="0" fontId="3" fillId="0" borderId="10" xfId="0" applyFont="1" applyBorder="1" applyAlignment="1"/>
    <xf numFmtId="0" fontId="57" fillId="0" borderId="25" xfId="0" applyFont="1" applyBorder="1" applyAlignment="1">
      <alignment horizontal="left"/>
    </xf>
    <xf numFmtId="0" fontId="40" fillId="0" borderId="13" xfId="0" applyFont="1" applyBorder="1" applyAlignment="1"/>
    <xf numFmtId="0" fontId="20" fillId="0" borderId="67" xfId="0" applyFont="1" applyFill="1" applyBorder="1" applyAlignment="1">
      <alignment horizontal="left"/>
    </xf>
    <xf numFmtId="0" fontId="65" fillId="0" borderId="43" xfId="0" applyFont="1" applyBorder="1" applyAlignment="1">
      <alignment horizontal="right"/>
    </xf>
    <xf numFmtId="0" fontId="3" fillId="0" borderId="45" xfId="0" applyFont="1" applyFill="1" applyBorder="1" applyAlignment="1"/>
    <xf numFmtId="2" fontId="48" fillId="0" borderId="27" xfId="0" applyNumberFormat="1" applyFont="1" applyBorder="1" applyAlignment="1">
      <alignment horizontal="left"/>
    </xf>
    <xf numFmtId="0" fontId="3" fillId="0" borderId="31" xfId="0" applyFont="1" applyFill="1" applyBorder="1" applyAlignment="1"/>
    <xf numFmtId="0" fontId="19" fillId="0" borderId="1" xfId="0" applyFont="1" applyBorder="1" applyAlignment="1"/>
    <xf numFmtId="0" fontId="115" fillId="0" borderId="62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1" fontId="48" fillId="0" borderId="35" xfId="0" applyNumberFormat="1" applyFont="1" applyBorder="1" applyAlignment="1">
      <alignment horizontal="left"/>
    </xf>
    <xf numFmtId="0" fontId="112" fillId="0" borderId="62" xfId="0" applyFont="1" applyBorder="1" applyAlignment="1">
      <alignment horizontal="left"/>
    </xf>
    <xf numFmtId="1" fontId="115" fillId="0" borderId="36" xfId="0" applyNumberFormat="1" applyFont="1" applyBorder="1" applyAlignment="1">
      <alignment horizontal="center"/>
    </xf>
    <xf numFmtId="0" fontId="121" fillId="0" borderId="44" xfId="0" applyFont="1" applyBorder="1" applyAlignment="1">
      <alignment horizontal="left"/>
    </xf>
    <xf numFmtId="0" fontId="119" fillId="0" borderId="55" xfId="0" applyFont="1" applyBorder="1" applyAlignment="1">
      <alignment horizontal="left"/>
    </xf>
    <xf numFmtId="1" fontId="57" fillId="0" borderId="43" xfId="0" applyNumberFormat="1" applyFont="1" applyBorder="1" applyAlignment="1">
      <alignment horizontal="center"/>
    </xf>
    <xf numFmtId="0" fontId="116" fillId="0" borderId="62" xfId="0" applyFont="1" applyFill="1" applyBorder="1" applyAlignment="1">
      <alignment horizontal="left"/>
    </xf>
    <xf numFmtId="0" fontId="16" fillId="18" borderId="6" xfId="0" applyFont="1" applyFill="1" applyBorder="1" applyAlignment="1"/>
    <xf numFmtId="0" fontId="1" fillId="14" borderId="35" xfId="0" applyFont="1" applyFill="1" applyBorder="1" applyAlignment="1">
      <alignment horizontal="center"/>
    </xf>
    <xf numFmtId="0" fontId="32" fillId="14" borderId="35" xfId="0" applyFont="1" applyFill="1" applyBorder="1" applyAlignment="1">
      <alignment horizontal="center"/>
    </xf>
    <xf numFmtId="2" fontId="1" fillId="14" borderId="35" xfId="0" applyNumberFormat="1" applyFont="1" applyFill="1" applyBorder="1" applyAlignment="1"/>
    <xf numFmtId="166" fontId="32" fillId="14" borderId="35" xfId="0" applyNumberFormat="1" applyFont="1" applyFill="1" applyBorder="1" applyAlignment="1">
      <alignment horizontal="center"/>
    </xf>
    <xf numFmtId="0" fontId="1" fillId="14" borderId="35" xfId="0" applyFont="1" applyFill="1" applyBorder="1" applyAlignment="1"/>
    <xf numFmtId="0" fontId="114" fillId="14" borderId="35" xfId="0" applyFont="1" applyFill="1" applyBorder="1" applyAlignment="1">
      <alignment horizontal="center"/>
    </xf>
    <xf numFmtId="0" fontId="119" fillId="0" borderId="62" xfId="0" applyFont="1" applyFill="1" applyBorder="1" applyAlignment="1">
      <alignment horizontal="left"/>
    </xf>
    <xf numFmtId="0" fontId="57" fillId="0" borderId="3" xfId="0" applyFont="1" applyBorder="1" applyAlignment="1"/>
    <xf numFmtId="0" fontId="40" fillId="0" borderId="5" xfId="0" applyFont="1" applyBorder="1" applyAlignment="1"/>
    <xf numFmtId="0" fontId="112" fillId="0" borderId="9" xfId="0" applyFont="1" applyBorder="1" applyAlignment="1"/>
    <xf numFmtId="0" fontId="116" fillId="0" borderId="53" xfId="0" applyFont="1" applyBorder="1" applyAlignment="1">
      <alignment horizontal="left"/>
    </xf>
    <xf numFmtId="0" fontId="1" fillId="0" borderId="19" xfId="0" applyFont="1" applyBorder="1" applyAlignment="1">
      <alignment horizontal="right"/>
    </xf>
    <xf numFmtId="0" fontId="12" fillId="0" borderId="49" xfId="0" applyFont="1" applyBorder="1" applyAlignment="1"/>
    <xf numFmtId="0" fontId="1" fillId="0" borderId="57" xfId="0" applyFont="1" applyBorder="1" applyAlignment="1"/>
    <xf numFmtId="0" fontId="119" fillId="0" borderId="59" xfId="0" applyFont="1" applyFill="1" applyBorder="1" applyAlignment="1">
      <alignment horizontal="left"/>
    </xf>
    <xf numFmtId="0" fontId="116" fillId="0" borderId="59" xfId="0" applyFont="1" applyBorder="1" applyAlignment="1">
      <alignment horizontal="left"/>
    </xf>
    <xf numFmtId="0" fontId="8" fillId="0" borderId="43" xfId="0" applyFont="1" applyBorder="1" applyAlignment="1"/>
    <xf numFmtId="169" fontId="80" fillId="0" borderId="37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6" fillId="0" borderId="29" xfId="0" applyFont="1" applyBorder="1" applyAlignment="1"/>
    <xf numFmtId="2" fontId="5" fillId="0" borderId="7" xfId="0" applyNumberFormat="1" applyFont="1" applyBorder="1" applyAlignment="1">
      <alignment horizontal="left"/>
    </xf>
    <xf numFmtId="2" fontId="127" fillId="0" borderId="26" xfId="0" applyNumberFormat="1" applyFont="1" applyBorder="1" applyAlignment="1">
      <alignment horizontal="left"/>
    </xf>
    <xf numFmtId="0" fontId="16" fillId="0" borderId="4" xfId="0" applyFont="1" applyBorder="1" applyAlignment="1"/>
    <xf numFmtId="0" fontId="16" fillId="0" borderId="7" xfId="0" applyFont="1" applyBorder="1" applyAlignment="1"/>
    <xf numFmtId="0" fontId="39" fillId="0" borderId="7" xfId="0" applyFont="1" applyBorder="1" applyAlignment="1">
      <alignment horizontal="left"/>
    </xf>
    <xf numFmtId="166" fontId="119" fillId="16" borderId="46" xfId="0" applyNumberFormat="1" applyFont="1" applyFill="1" applyBorder="1" applyAlignment="1">
      <alignment horizontal="center"/>
    </xf>
    <xf numFmtId="2" fontId="57" fillId="0" borderId="43" xfId="0" applyNumberFormat="1" applyFont="1" applyBorder="1" applyAlignment="1">
      <alignment horizontal="center"/>
    </xf>
    <xf numFmtId="0" fontId="20" fillId="15" borderId="66" xfId="0" applyFont="1" applyFill="1" applyBorder="1" applyAlignment="1"/>
    <xf numFmtId="2" fontId="57" fillId="2" borderId="45" xfId="0" applyNumberFormat="1" applyFont="1" applyFill="1" applyBorder="1" applyAlignment="1">
      <alignment horizontal="center"/>
    </xf>
    <xf numFmtId="2" fontId="83" fillId="14" borderId="55" xfId="0" applyNumberFormat="1" applyFont="1" applyFill="1" applyBorder="1" applyAlignment="1">
      <alignment horizontal="center"/>
    </xf>
    <xf numFmtId="0" fontId="23" fillId="0" borderId="37" xfId="0" applyFont="1" applyBorder="1" applyAlignment="1">
      <alignment horizontal="left"/>
    </xf>
    <xf numFmtId="0" fontId="57" fillId="0" borderId="11" xfId="0" applyFont="1" applyBorder="1" applyAlignment="1"/>
    <xf numFmtId="0" fontId="40" fillId="0" borderId="11" xfId="0" applyFont="1" applyBorder="1" applyAlignment="1"/>
    <xf numFmtId="0" fontId="112" fillId="0" borderId="2" xfId="0" applyFont="1" applyBorder="1" applyAlignment="1"/>
    <xf numFmtId="0" fontId="1" fillId="0" borderId="22" xfId="0" applyFont="1" applyFill="1" applyBorder="1" applyAlignment="1">
      <alignment horizontal="center"/>
    </xf>
    <xf numFmtId="0" fontId="114" fillId="14" borderId="23" xfId="0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/>
    </xf>
    <xf numFmtId="2" fontId="57" fillId="0" borderId="22" xfId="0" applyNumberFormat="1" applyFont="1" applyBorder="1" applyAlignment="1">
      <alignment horizontal="center"/>
    </xf>
    <xf numFmtId="2" fontId="115" fillId="0" borderId="26" xfId="0" applyNumberFormat="1" applyFont="1" applyBorder="1" applyAlignment="1">
      <alignment horizontal="center"/>
    </xf>
    <xf numFmtId="166" fontId="115" fillId="0" borderId="26" xfId="0" applyNumberFormat="1" applyFont="1" applyBorder="1" applyAlignment="1">
      <alignment horizontal="center"/>
    </xf>
    <xf numFmtId="2" fontId="57" fillId="2" borderId="79" xfId="0" applyNumberFormat="1" applyFont="1" applyFill="1" applyBorder="1" applyAlignment="1">
      <alignment horizontal="center"/>
    </xf>
    <xf numFmtId="0" fontId="19" fillId="0" borderId="72" xfId="0" applyFont="1" applyFill="1" applyBorder="1" applyAlignment="1"/>
    <xf numFmtId="0" fontId="3" fillId="0" borderId="15" xfId="0" applyFont="1" applyFill="1" applyBorder="1" applyAlignment="1">
      <alignment horizontal="left"/>
    </xf>
    <xf numFmtId="0" fontId="31" fillId="0" borderId="17" xfId="0" applyFont="1" applyFill="1" applyBorder="1" applyAlignment="1">
      <alignment horizontal="left"/>
    </xf>
    <xf numFmtId="0" fontId="19" fillId="0" borderId="29" xfId="0" applyFont="1" applyBorder="1" applyAlignment="1"/>
    <xf numFmtId="0" fontId="115" fillId="0" borderId="16" xfId="0" applyFont="1" applyBorder="1" applyAlignment="1">
      <alignment horizontal="left"/>
    </xf>
    <xf numFmtId="0" fontId="3" fillId="0" borderId="27" xfId="0" applyFont="1" applyBorder="1" applyAlignment="1"/>
    <xf numFmtId="0" fontId="37" fillId="20" borderId="4" xfId="0" applyFont="1" applyFill="1" applyBorder="1" applyAlignment="1"/>
    <xf numFmtId="0" fontId="20" fillId="21" borderId="22" xfId="0" applyFont="1" applyFill="1" applyBorder="1" applyAlignment="1">
      <alignment horizontal="center"/>
    </xf>
    <xf numFmtId="0" fontId="125" fillId="21" borderId="22" xfId="0" applyFont="1" applyFill="1" applyBorder="1" applyAlignment="1">
      <alignment horizontal="center"/>
    </xf>
    <xf numFmtId="0" fontId="112" fillId="21" borderId="22" xfId="0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/>
    </xf>
    <xf numFmtId="2" fontId="32" fillId="21" borderId="26" xfId="0" applyNumberFormat="1" applyFont="1" applyFill="1" applyBorder="1" applyAlignment="1">
      <alignment horizontal="center"/>
    </xf>
    <xf numFmtId="0" fontId="115" fillId="21" borderId="26" xfId="0" applyFont="1" applyFill="1" applyBorder="1" applyAlignment="1">
      <alignment horizontal="center"/>
    </xf>
    <xf numFmtId="0" fontId="8" fillId="20" borderId="68" xfId="0" applyFont="1" applyFill="1" applyBorder="1" applyAlignment="1"/>
    <xf numFmtId="0" fontId="121" fillId="0" borderId="43" xfId="0" applyFont="1" applyFill="1" applyBorder="1" applyAlignment="1"/>
    <xf numFmtId="0" fontId="3" fillId="0" borderId="61" xfId="0" applyFont="1" applyFill="1" applyBorder="1" applyAlignment="1">
      <alignment horizontal="left"/>
    </xf>
    <xf numFmtId="0" fontId="115" fillId="0" borderId="39" xfId="0" applyFont="1" applyBorder="1" applyAlignment="1">
      <alignment horizontal="left"/>
    </xf>
    <xf numFmtId="0" fontId="3" fillId="22" borderId="73" xfId="0" applyFont="1" applyFill="1" applyBorder="1" applyAlignment="1">
      <alignment horizontal="center"/>
    </xf>
    <xf numFmtId="0" fontId="1" fillId="0" borderId="74" xfId="0" applyFont="1" applyBorder="1" applyAlignment="1"/>
    <xf numFmtId="0" fontId="119" fillId="0" borderId="39" xfId="0" applyFont="1" applyBorder="1" applyAlignment="1">
      <alignment horizontal="left"/>
    </xf>
    <xf numFmtId="0" fontId="57" fillId="0" borderId="34" xfId="0" applyFont="1" applyBorder="1" applyAlignment="1">
      <alignment horizontal="center"/>
    </xf>
    <xf numFmtId="0" fontId="80" fillId="2" borderId="54" xfId="0" applyFont="1" applyFill="1" applyBorder="1" applyAlignment="1">
      <alignment horizontal="center"/>
    </xf>
    <xf numFmtId="1" fontId="19" fillId="0" borderId="35" xfId="0" applyNumberFormat="1" applyFont="1" applyBorder="1" applyAlignment="1">
      <alignment horizontal="left"/>
    </xf>
    <xf numFmtId="0" fontId="112" fillId="0" borderId="35" xfId="0" applyFont="1" applyBorder="1" applyAlignment="1">
      <alignment horizontal="left"/>
    </xf>
    <xf numFmtId="0" fontId="115" fillId="22" borderId="62" xfId="0" applyFont="1" applyFill="1" applyBorder="1" applyAlignment="1">
      <alignment horizontal="center"/>
    </xf>
    <xf numFmtId="165" fontId="12" fillId="0" borderId="35" xfId="0" applyNumberFormat="1" applyFont="1" applyBorder="1" applyAlignment="1">
      <alignment horizontal="left"/>
    </xf>
    <xf numFmtId="0" fontId="31" fillId="0" borderId="35" xfId="0" applyFont="1" applyBorder="1" applyAlignment="1">
      <alignment horizontal="left"/>
    </xf>
    <xf numFmtId="0" fontId="121" fillId="0" borderId="44" xfId="0" applyFont="1" applyBorder="1" applyAlignment="1"/>
    <xf numFmtId="167" fontId="12" fillId="0" borderId="35" xfId="0" applyNumberFormat="1" applyFont="1" applyBorder="1" applyAlignment="1">
      <alignment horizontal="left"/>
    </xf>
    <xf numFmtId="0" fontId="115" fillId="23" borderId="62" xfId="0" applyFont="1" applyFill="1" applyBorder="1" applyAlignment="1">
      <alignment horizontal="center"/>
    </xf>
    <xf numFmtId="0" fontId="132" fillId="0" borderId="35" xfId="0" applyFont="1" applyBorder="1" applyAlignment="1">
      <alignment horizontal="left"/>
    </xf>
    <xf numFmtId="0" fontId="121" fillId="0" borderId="61" xfId="0" applyFont="1" applyBorder="1" applyAlignment="1">
      <alignment horizontal="left"/>
    </xf>
    <xf numFmtId="0" fontId="119" fillId="0" borderId="42" xfId="0" applyFont="1" applyBorder="1" applyAlignment="1">
      <alignment horizontal="left"/>
    </xf>
    <xf numFmtId="0" fontId="1" fillId="23" borderId="51" xfId="0" applyFont="1" applyFill="1" applyBorder="1" applyAlignment="1"/>
    <xf numFmtId="0" fontId="113" fillId="0" borderId="49" xfId="0" applyFont="1" applyBorder="1" applyAlignment="1">
      <alignment horizontal="center"/>
    </xf>
    <xf numFmtId="0" fontId="1" fillId="23" borderId="57" xfId="0" applyFont="1" applyFill="1" applyBorder="1" applyAlignment="1"/>
    <xf numFmtId="0" fontId="20" fillId="0" borderId="49" xfId="0" applyFont="1" applyBorder="1" applyAlignment="1"/>
    <xf numFmtId="0" fontId="115" fillId="23" borderId="59" xfId="0" applyFont="1" applyFill="1" applyBorder="1" applyAlignment="1">
      <alignment horizontal="center"/>
    </xf>
    <xf numFmtId="0" fontId="57" fillId="0" borderId="49" xfId="0" applyFont="1" applyBorder="1" applyAlignment="1">
      <alignment horizontal="center"/>
    </xf>
    <xf numFmtId="0" fontId="115" fillId="23" borderId="56" xfId="0" applyFont="1" applyFill="1" applyBorder="1" applyAlignment="1">
      <alignment horizontal="center"/>
    </xf>
    <xf numFmtId="0" fontId="32" fillId="23" borderId="48" xfId="0" applyFont="1" applyFill="1" applyBorder="1" applyAlignment="1"/>
    <xf numFmtId="0" fontId="115" fillId="23" borderId="48" xfId="0" applyFont="1" applyFill="1" applyBorder="1" applyAlignment="1">
      <alignment horizontal="center"/>
    </xf>
    <xf numFmtId="0" fontId="121" fillId="0" borderId="49" xfId="0" applyFont="1" applyBorder="1" applyAlignment="1"/>
    <xf numFmtId="0" fontId="121" fillId="0" borderId="50" xfId="0" applyFont="1" applyBorder="1" applyAlignment="1">
      <alignment horizontal="left"/>
    </xf>
    <xf numFmtId="0" fontId="119" fillId="0" borderId="57" xfId="0" applyFont="1" applyBorder="1" applyAlignment="1">
      <alignment horizontal="left"/>
    </xf>
    <xf numFmtId="0" fontId="115" fillId="0" borderId="20" xfId="0" applyFont="1" applyFill="1" applyBorder="1" applyAlignment="1">
      <alignment horizontal="center"/>
    </xf>
    <xf numFmtId="0" fontId="115" fillId="23" borderId="76" xfId="0" applyFont="1" applyFill="1" applyBorder="1" applyAlignment="1">
      <alignment horizontal="center"/>
    </xf>
    <xf numFmtId="169" fontId="1" fillId="0" borderId="0" xfId="0" applyNumberFormat="1" applyFont="1" applyAlignment="1"/>
    <xf numFmtId="2" fontId="115" fillId="0" borderId="56" xfId="0" applyNumberFormat="1" applyFont="1" applyBorder="1" applyAlignment="1">
      <alignment horizontal="center"/>
    </xf>
    <xf numFmtId="170" fontId="57" fillId="0" borderId="0" xfId="0" applyNumberFormat="1" applyFont="1" applyBorder="1" applyAlignment="1"/>
    <xf numFmtId="0" fontId="133" fillId="0" borderId="0" xfId="0" applyFont="1" applyBorder="1" applyAlignment="1">
      <alignment horizontal="left"/>
    </xf>
    <xf numFmtId="0" fontId="115" fillId="35" borderId="57" xfId="0" applyFont="1" applyFill="1" applyBorder="1" applyAlignment="1">
      <alignment horizontal="center"/>
    </xf>
    <xf numFmtId="0" fontId="32" fillId="0" borderId="0" xfId="0" applyFont="1" applyFill="1" applyBorder="1" applyAlignment="1"/>
    <xf numFmtId="0" fontId="134" fillId="0" borderId="0" xfId="0" applyFont="1" applyFill="1" applyBorder="1" applyAlignment="1"/>
    <xf numFmtId="0" fontId="19" fillId="0" borderId="0" xfId="0" applyFont="1" applyBorder="1" applyAlignment="1"/>
    <xf numFmtId="0" fontId="31" fillId="0" borderId="0" xfId="0" applyFont="1" applyFill="1" applyBorder="1" applyAlignment="1"/>
    <xf numFmtId="0" fontId="30" fillId="0" borderId="0" xfId="0" applyFont="1" applyFill="1" applyBorder="1" applyAlignment="1">
      <alignment horizontal="center"/>
    </xf>
    <xf numFmtId="0" fontId="70" fillId="0" borderId="0" xfId="0" applyFont="1" applyFill="1" applyBorder="1" applyAlignment="1"/>
    <xf numFmtId="0" fontId="12" fillId="0" borderId="18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96" fillId="0" borderId="3" xfId="0" applyFont="1" applyBorder="1" applyAlignment="1">
      <alignment horizontal="left"/>
    </xf>
    <xf numFmtId="0" fontId="3" fillId="0" borderId="8" xfId="0" applyFont="1" applyBorder="1" applyAlignment="1"/>
    <xf numFmtId="0" fontId="1" fillId="0" borderId="9" xfId="0" applyFont="1" applyBorder="1" applyAlignment="1">
      <alignment horizontal="right"/>
    </xf>
    <xf numFmtId="0" fontId="114" fillId="0" borderId="7" xfId="0" applyFont="1" applyBorder="1" applyAlignment="1"/>
    <xf numFmtId="0" fontId="37" fillId="0" borderId="6" xfId="0" applyFont="1" applyBorder="1" applyAlignment="1"/>
    <xf numFmtId="0" fontId="6" fillId="0" borderId="7" xfId="0" applyFont="1" applyBorder="1" applyAlignment="1"/>
    <xf numFmtId="0" fontId="2" fillId="0" borderId="26" xfId="0" applyFont="1" applyBorder="1" applyAlignment="1"/>
    <xf numFmtId="0" fontId="57" fillId="0" borderId="79" xfId="0" applyFont="1" applyBorder="1" applyAlignment="1"/>
    <xf numFmtId="0" fontId="40" fillId="0" borderId="23" xfId="0" applyFont="1" applyBorder="1" applyAlignment="1"/>
    <xf numFmtId="0" fontId="112" fillId="0" borderId="23" xfId="0" applyFont="1" applyBorder="1" applyAlignment="1"/>
    <xf numFmtId="0" fontId="57" fillId="0" borderId="22" xfId="0" applyFont="1" applyBorder="1" applyAlignment="1"/>
    <xf numFmtId="0" fontId="112" fillId="0" borderId="24" xfId="0" applyFont="1" applyBorder="1" applyAlignment="1"/>
    <xf numFmtId="0" fontId="57" fillId="0" borderId="10" xfId="0" applyFont="1" applyBorder="1" applyAlignment="1"/>
    <xf numFmtId="165" fontId="3" fillId="0" borderId="27" xfId="0" applyNumberFormat="1" applyFont="1" applyBorder="1" applyAlignment="1">
      <alignment horizontal="left"/>
    </xf>
    <xf numFmtId="2" fontId="116" fillId="0" borderId="27" xfId="0" applyNumberFormat="1" applyFont="1" applyBorder="1" applyAlignment="1">
      <alignment horizontal="left"/>
    </xf>
    <xf numFmtId="0" fontId="1" fillId="0" borderId="27" xfId="0" applyFont="1" applyBorder="1" applyAlignment="1"/>
    <xf numFmtId="165" fontId="113" fillId="0" borderId="37" xfId="0" applyNumberFormat="1" applyFont="1" applyBorder="1" applyAlignment="1">
      <alignment horizontal="center"/>
    </xf>
    <xf numFmtId="0" fontId="116" fillId="0" borderId="35" xfId="0" applyFont="1" applyBorder="1" applyAlignment="1">
      <alignment horizontal="left"/>
    </xf>
    <xf numFmtId="0" fontId="1" fillId="0" borderId="35" xfId="0" applyFont="1" applyBorder="1" applyAlignment="1"/>
    <xf numFmtId="0" fontId="96" fillId="0" borderId="0" xfId="0" applyFont="1" applyBorder="1" applyAlignment="1">
      <alignment horizontal="left"/>
    </xf>
    <xf numFmtId="0" fontId="114" fillId="0" borderId="0" xfId="0" applyFont="1" applyBorder="1" applyAlignment="1"/>
    <xf numFmtId="0" fontId="1" fillId="0" borderId="0" xfId="0" applyFont="1" applyBorder="1" applyAlignment="1"/>
    <xf numFmtId="0" fontId="135" fillId="0" borderId="0" xfId="0" applyFont="1" applyBorder="1" applyAlignment="1"/>
    <xf numFmtId="164" fontId="12" fillId="0" borderId="41" xfId="0" applyNumberFormat="1" applyFont="1" applyBorder="1" applyAlignment="1">
      <alignment horizontal="left"/>
    </xf>
    <xf numFmtId="0" fontId="12" fillId="0" borderId="44" xfId="0" applyFont="1" applyBorder="1" applyAlignment="1">
      <alignment horizontal="left"/>
    </xf>
    <xf numFmtId="0" fontId="128" fillId="0" borderId="55" xfId="0" applyFont="1" applyBorder="1" applyAlignment="1">
      <alignment horizontal="left"/>
    </xf>
    <xf numFmtId="0" fontId="128" fillId="0" borderId="0" xfId="0" applyFont="1" applyFill="1" applyBorder="1" applyAlignment="1">
      <alignment horizontal="left"/>
    </xf>
    <xf numFmtId="165" fontId="3" fillId="0" borderId="0" xfId="0" applyNumberFormat="1" applyFont="1" applyBorder="1" applyAlignment="1">
      <alignment horizontal="left"/>
    </xf>
    <xf numFmtId="2" fontId="116" fillId="0" borderId="0" xfId="0" applyNumberFormat="1" applyFont="1" applyBorder="1" applyAlignment="1">
      <alignment horizontal="left"/>
    </xf>
    <xf numFmtId="2" fontId="19" fillId="0" borderId="0" xfId="0" applyNumberFormat="1" applyFont="1" applyBorder="1" applyAlignment="1">
      <alignment horizontal="left"/>
    </xf>
    <xf numFmtId="166" fontId="115" fillId="0" borderId="0" xfId="0" applyNumberFormat="1" applyFont="1" applyBorder="1" applyAlignment="1">
      <alignment horizontal="left"/>
    </xf>
    <xf numFmtId="0" fontId="16" fillId="0" borderId="54" xfId="0" applyFont="1" applyBorder="1" applyAlignment="1"/>
    <xf numFmtId="0" fontId="20" fillId="0" borderId="54" xfId="0" applyFont="1" applyBorder="1" applyAlignment="1"/>
    <xf numFmtId="0" fontId="20" fillId="0" borderId="36" xfId="0" applyFont="1" applyBorder="1" applyAlignment="1"/>
    <xf numFmtId="0" fontId="12" fillId="0" borderId="35" xfId="0" applyFont="1" applyBorder="1" applyAlignment="1">
      <alignment horizontal="left"/>
    </xf>
    <xf numFmtId="0" fontId="128" fillId="0" borderId="35" xfId="0" applyFont="1" applyBorder="1" applyAlignment="1">
      <alignment horizontal="left"/>
    </xf>
    <xf numFmtId="0" fontId="121" fillId="0" borderId="35" xfId="0" applyFont="1" applyBorder="1" applyAlignment="1"/>
    <xf numFmtId="0" fontId="136" fillId="0" borderId="62" xfId="0" applyFont="1" applyBorder="1" applyAlignment="1">
      <alignment horizontal="left"/>
    </xf>
    <xf numFmtId="0" fontId="3" fillId="0" borderId="31" xfId="0" applyFont="1" applyBorder="1" applyAlignment="1"/>
    <xf numFmtId="0" fontId="19" fillId="0" borderId="67" xfId="0" applyFont="1" applyBorder="1" applyAlignment="1">
      <alignment horizontal="left"/>
    </xf>
    <xf numFmtId="0" fontId="115" fillId="0" borderId="71" xfId="0" applyFont="1" applyBorder="1" applyAlignment="1">
      <alignment horizontal="left"/>
    </xf>
    <xf numFmtId="169" fontId="128" fillId="0" borderId="0" xfId="0" applyNumberFormat="1" applyFont="1" applyFill="1" applyBorder="1" applyAlignment="1">
      <alignment horizontal="left"/>
    </xf>
    <xf numFmtId="0" fontId="82" fillId="0" borderId="0" xfId="0" applyFont="1" applyFill="1" applyBorder="1" applyAlignment="1"/>
    <xf numFmtId="2" fontId="115" fillId="0" borderId="61" xfId="0" applyNumberFormat="1" applyFont="1" applyBorder="1" applyAlignment="1">
      <alignment horizontal="center"/>
    </xf>
    <xf numFmtId="2" fontId="57" fillId="14" borderId="37" xfId="0" applyNumberFormat="1" applyFont="1" applyFill="1" applyBorder="1" applyAlignment="1">
      <alignment horizontal="center"/>
    </xf>
    <xf numFmtId="0" fontId="136" fillId="0" borderId="0" xfId="0" applyFont="1" applyBorder="1" applyAlignment="1">
      <alignment horizontal="left"/>
    </xf>
    <xf numFmtId="0" fontId="80" fillId="0" borderId="22" xfId="0" applyFont="1" applyBorder="1" applyAlignment="1">
      <alignment horizontal="left"/>
    </xf>
    <xf numFmtId="0" fontId="80" fillId="0" borderId="7" xfId="0" applyFont="1" applyBorder="1" applyAlignment="1"/>
    <xf numFmtId="0" fontId="80" fillId="0" borderId="26" xfId="0" applyFont="1" applyBorder="1" applyAlignment="1"/>
    <xf numFmtId="0" fontId="121" fillId="0" borderId="29" xfId="0" applyFont="1" applyBorder="1" applyAlignment="1"/>
    <xf numFmtId="0" fontId="31" fillId="0" borderId="30" xfId="0" applyFont="1" applyBorder="1" applyAlignment="1">
      <alignment horizontal="left"/>
    </xf>
    <xf numFmtId="0" fontId="137" fillId="0" borderId="0" xfId="0" applyFont="1" applyBorder="1" applyAlignment="1">
      <alignment horizontal="left"/>
    </xf>
    <xf numFmtId="0" fontId="121" fillId="0" borderId="77" xfId="0" applyFont="1" applyBorder="1" applyAlignment="1"/>
    <xf numFmtId="0" fontId="121" fillId="0" borderId="67" xfId="0" applyFont="1" applyBorder="1" applyAlignment="1">
      <alignment horizontal="left"/>
    </xf>
    <xf numFmtId="0" fontId="119" fillId="0" borderId="60" xfId="0" applyFont="1" applyBorder="1" applyAlignment="1">
      <alignment horizontal="left"/>
    </xf>
    <xf numFmtId="0" fontId="3" fillId="0" borderId="40" xfId="0" applyFont="1" applyFill="1" applyBorder="1" applyAlignment="1"/>
    <xf numFmtId="2" fontId="20" fillId="0" borderId="37" xfId="0" applyNumberFormat="1" applyFont="1" applyBorder="1" applyAlignment="1"/>
    <xf numFmtId="0" fontId="119" fillId="0" borderId="50" xfId="0" applyFont="1" applyBorder="1" applyAlignment="1">
      <alignment horizontal="left"/>
    </xf>
    <xf numFmtId="0" fontId="12" fillId="0" borderId="50" xfId="0" applyFont="1" applyBorder="1" applyAlignment="1">
      <alignment horizontal="left"/>
    </xf>
    <xf numFmtId="0" fontId="128" fillId="0" borderId="59" xfId="0" applyFont="1" applyBorder="1" applyAlignment="1">
      <alignment horizontal="left"/>
    </xf>
    <xf numFmtId="2" fontId="115" fillId="0" borderId="0" xfId="0" applyNumberFormat="1" applyFont="1" applyBorder="1" applyAlignment="1">
      <alignment horizontal="left"/>
    </xf>
    <xf numFmtId="0" fontId="16" fillId="0" borderId="35" xfId="0" applyFont="1" applyBorder="1" applyAlignment="1"/>
    <xf numFmtId="0" fontId="22" fillId="0" borderId="4" xfId="0" applyFont="1" applyBorder="1" applyAlignment="1"/>
    <xf numFmtId="0" fontId="19" fillId="0" borderId="7" xfId="0" applyFont="1" applyBorder="1" applyAlignment="1"/>
    <xf numFmtId="2" fontId="1" fillId="0" borderId="0" xfId="0" applyNumberFormat="1" applyFont="1" applyBorder="1" applyAlignment="1"/>
    <xf numFmtId="49" fontId="12" fillId="0" borderId="34" xfId="0" applyNumberFormat="1" applyFont="1" applyFill="1" applyBorder="1" applyAlignment="1">
      <alignment horizontal="left"/>
    </xf>
    <xf numFmtId="0" fontId="20" fillId="0" borderId="35" xfId="0" applyFont="1" applyFill="1" applyBorder="1" applyAlignment="1">
      <alignment horizontal="left"/>
    </xf>
    <xf numFmtId="0" fontId="19" fillId="0" borderId="36" xfId="0" applyFont="1" applyFill="1" applyBorder="1" applyAlignment="1">
      <alignment horizontal="center"/>
    </xf>
    <xf numFmtId="0" fontId="112" fillId="0" borderId="12" xfId="0" applyFont="1" applyBorder="1" applyAlignment="1"/>
    <xf numFmtId="164" fontId="23" fillId="0" borderId="34" xfId="0" applyNumberFormat="1" applyFont="1" applyBorder="1" applyAlignment="1">
      <alignment horizontal="left"/>
    </xf>
    <xf numFmtId="0" fontId="20" fillId="0" borderId="3" xfId="0" applyFont="1" applyBorder="1" applyAlignment="1"/>
    <xf numFmtId="0" fontId="19" fillId="0" borderId="78" xfId="0" applyFont="1" applyBorder="1" applyAlignment="1"/>
    <xf numFmtId="0" fontId="19" fillId="0" borderId="29" xfId="0" applyFont="1" applyBorder="1" applyAlignment="1">
      <alignment horizontal="left"/>
    </xf>
    <xf numFmtId="166" fontId="20" fillId="0" borderId="37" xfId="0" applyNumberFormat="1" applyFont="1" applyBorder="1" applyAlignment="1"/>
    <xf numFmtId="0" fontId="65" fillId="0" borderId="34" xfId="0" applyFont="1" applyBorder="1" applyAlignment="1">
      <alignment horizontal="left"/>
    </xf>
    <xf numFmtId="0" fontId="48" fillId="0" borderId="37" xfId="0" applyFont="1" applyBorder="1" applyAlignment="1"/>
    <xf numFmtId="2" fontId="48" fillId="0" borderId="35" xfId="0" applyNumberFormat="1" applyFont="1" applyBorder="1" applyAlignment="1">
      <alignment horizontal="left"/>
    </xf>
    <xf numFmtId="0" fontId="20" fillId="0" borderId="44" xfId="0" applyFont="1" applyFill="1" applyBorder="1" applyAlignment="1"/>
    <xf numFmtId="0" fontId="19" fillId="0" borderId="40" xfId="0" applyFont="1" applyBorder="1" applyAlignment="1"/>
    <xf numFmtId="0" fontId="95" fillId="0" borderId="45" xfId="0" applyFont="1" applyBorder="1" applyAlignment="1"/>
    <xf numFmtId="0" fontId="12" fillId="0" borderId="64" xfId="0" applyFont="1" applyBorder="1" applyAlignment="1"/>
    <xf numFmtId="0" fontId="121" fillId="0" borderId="40" xfId="0" applyFont="1" applyBorder="1" applyAlignment="1"/>
    <xf numFmtId="165" fontId="115" fillId="0" borderId="39" xfId="0" applyNumberFormat="1" applyFont="1" applyBorder="1" applyAlignment="1">
      <alignment horizontal="center"/>
    </xf>
    <xf numFmtId="0" fontId="12" fillId="0" borderId="34" xfId="0" applyFont="1" applyBorder="1" applyAlignment="1"/>
    <xf numFmtId="0" fontId="121" fillId="0" borderId="10" xfId="0" applyFont="1" applyBorder="1" applyAlignment="1"/>
    <xf numFmtId="0" fontId="115" fillId="0" borderId="2" xfId="0" applyFont="1" applyBorder="1" applyAlignment="1">
      <alignment horizontal="left"/>
    </xf>
    <xf numFmtId="167" fontId="19" fillId="0" borderId="0" xfId="0" applyNumberFormat="1" applyFont="1" applyFill="1" applyBorder="1" applyAlignment="1"/>
    <xf numFmtId="1" fontId="115" fillId="0" borderId="62" xfId="0" applyNumberFormat="1" applyFont="1" applyBorder="1" applyAlignment="1">
      <alignment horizontal="left"/>
    </xf>
    <xf numFmtId="0" fontId="1" fillId="0" borderId="44" xfId="0" applyFont="1" applyBorder="1" applyAlignment="1">
      <alignment horizontal="right"/>
    </xf>
    <xf numFmtId="0" fontId="78" fillId="0" borderId="52" xfId="0" applyFont="1" applyBorder="1" applyAlignment="1"/>
    <xf numFmtId="0" fontId="80" fillId="0" borderId="4" xfId="0" applyFont="1" applyBorder="1" applyAlignment="1"/>
    <xf numFmtId="0" fontId="112" fillId="0" borderId="18" xfId="0" applyFont="1" applyBorder="1" applyAlignment="1"/>
    <xf numFmtId="165" fontId="115" fillId="0" borderId="62" xfId="0" applyNumberFormat="1" applyFont="1" applyBorder="1" applyAlignment="1">
      <alignment horizontal="left"/>
    </xf>
    <xf numFmtId="0" fontId="12" fillId="0" borderId="43" xfId="0" applyFont="1" applyBorder="1" applyAlignment="1"/>
    <xf numFmtId="0" fontId="1" fillId="0" borderId="46" xfId="0" applyFont="1" applyBorder="1" applyAlignment="1"/>
    <xf numFmtId="0" fontId="119" fillId="0" borderId="55" xfId="0" applyFont="1" applyFill="1" applyBorder="1" applyAlignment="1">
      <alignment horizontal="left"/>
    </xf>
    <xf numFmtId="166" fontId="112" fillId="21" borderId="22" xfId="0" applyNumberFormat="1" applyFont="1" applyFill="1" applyBorder="1" applyAlignment="1">
      <alignment horizontal="center"/>
    </xf>
    <xf numFmtId="0" fontId="19" fillId="0" borderId="25" xfId="0" applyFont="1" applyBorder="1" applyAlignment="1"/>
    <xf numFmtId="0" fontId="3" fillId="0" borderId="19" xfId="0" applyFont="1" applyBorder="1" applyAlignment="1">
      <alignment horizontal="left"/>
    </xf>
    <xf numFmtId="0" fontId="31" fillId="0" borderId="21" xfId="0" applyFont="1" applyBorder="1" applyAlignment="1">
      <alignment horizontal="left"/>
    </xf>
    <xf numFmtId="0" fontId="3" fillId="22" borderId="38" xfId="0" applyFont="1" applyFill="1" applyBorder="1" applyAlignment="1">
      <alignment horizontal="center"/>
    </xf>
    <xf numFmtId="0" fontId="112" fillId="0" borderId="39" xfId="0" applyFont="1" applyBorder="1" applyAlignment="1">
      <alignment horizontal="center"/>
    </xf>
    <xf numFmtId="0" fontId="80" fillId="0" borderId="54" xfId="0" applyFont="1" applyBorder="1" applyAlignment="1">
      <alignment horizontal="center"/>
    </xf>
    <xf numFmtId="0" fontId="125" fillId="0" borderId="36" xfId="0" applyFont="1" applyBorder="1" applyAlignment="1">
      <alignment horizontal="center"/>
    </xf>
    <xf numFmtId="0" fontId="16" fillId="0" borderId="67" xfId="0" applyFont="1" applyBorder="1" applyAlignment="1"/>
    <xf numFmtId="2" fontId="5" fillId="0" borderId="13" xfId="0" applyNumberFormat="1" applyFont="1" applyBorder="1" applyAlignment="1">
      <alignment horizontal="left"/>
    </xf>
    <xf numFmtId="2" fontId="127" fillId="0" borderId="14" xfId="0" applyNumberFormat="1" applyFont="1" applyBorder="1" applyAlignment="1">
      <alignment horizontal="left"/>
    </xf>
    <xf numFmtId="0" fontId="57" fillId="0" borderId="8" xfId="0" applyFont="1" applyBorder="1" applyAlignment="1"/>
    <xf numFmtId="0" fontId="1" fillId="0" borderId="29" xfId="0" applyFont="1" applyBorder="1" applyAlignment="1"/>
    <xf numFmtId="0" fontId="115" fillId="0" borderId="27" xfId="0" applyFont="1" applyBorder="1" applyAlignment="1">
      <alignment horizontal="left"/>
    </xf>
    <xf numFmtId="0" fontId="12" fillId="0" borderId="41" xfId="0" applyFont="1" applyFill="1" applyBorder="1" applyAlignment="1">
      <alignment horizontal="left"/>
    </xf>
    <xf numFmtId="0" fontId="3" fillId="0" borderId="42" xfId="0" applyFont="1" applyFill="1" applyBorder="1" applyAlignment="1">
      <alignment horizontal="center"/>
    </xf>
    <xf numFmtId="0" fontId="115" fillId="0" borderId="35" xfId="0" applyFont="1" applyBorder="1" applyAlignment="1">
      <alignment horizontal="left"/>
    </xf>
    <xf numFmtId="0" fontId="11" fillId="0" borderId="64" xfId="0" applyFont="1" applyFill="1" applyBorder="1" applyAlignment="1"/>
    <xf numFmtId="0" fontId="119" fillId="0" borderId="35" xfId="0" applyFont="1" applyBorder="1" applyAlignment="1">
      <alignment horizontal="left"/>
    </xf>
    <xf numFmtId="167" fontId="126" fillId="0" borderId="34" xfId="0" applyNumberFormat="1" applyFont="1" applyBorder="1" applyAlignment="1">
      <alignment horizontal="center"/>
    </xf>
    <xf numFmtId="0" fontId="115" fillId="23" borderId="55" xfId="0" applyFont="1" applyFill="1" applyBorder="1" applyAlignment="1">
      <alignment horizontal="center"/>
    </xf>
    <xf numFmtId="0" fontId="12" fillId="0" borderId="34" xfId="0" applyFont="1" applyFill="1" applyBorder="1" applyAlignment="1">
      <alignment horizontal="left"/>
    </xf>
    <xf numFmtId="0" fontId="121" fillId="0" borderId="45" xfId="0" applyFont="1" applyBorder="1" applyAlignment="1"/>
    <xf numFmtId="0" fontId="31" fillId="0" borderId="39" xfId="0" applyFont="1" applyBorder="1" applyAlignment="1">
      <alignment horizontal="left"/>
    </xf>
    <xf numFmtId="0" fontId="3" fillId="0" borderId="77" xfId="0" applyFont="1" applyBorder="1" applyAlignment="1"/>
    <xf numFmtId="0" fontId="119" fillId="0" borderId="44" xfId="0" applyFont="1" applyBorder="1" applyAlignment="1">
      <alignment horizontal="left"/>
    </xf>
    <xf numFmtId="0" fontId="32" fillId="0" borderId="0" xfId="0" applyFont="1" applyAlignment="1"/>
    <xf numFmtId="0" fontId="1" fillId="0" borderId="8" xfId="0" applyFont="1" applyBorder="1" applyAlignment="1">
      <alignment horizontal="center"/>
    </xf>
    <xf numFmtId="0" fontId="3" fillId="0" borderId="8" xfId="0" applyFont="1" applyBorder="1" applyAlignment="1">
      <alignment horizontal="right"/>
    </xf>
    <xf numFmtId="0" fontId="5" fillId="0" borderId="8" xfId="0" applyFont="1" applyBorder="1" applyAlignment="1"/>
    <xf numFmtId="0" fontId="6" fillId="0" borderId="9" xfId="0" applyFont="1" applyBorder="1" applyAlignment="1"/>
    <xf numFmtId="0" fontId="61" fillId="0" borderId="7" xfId="0" applyFont="1" applyBorder="1" applyAlignment="1"/>
    <xf numFmtId="0" fontId="61" fillId="0" borderId="26" xfId="0" applyFont="1" applyBorder="1" applyAlignment="1"/>
    <xf numFmtId="0" fontId="9" fillId="0" borderId="12" xfId="0" applyFont="1" applyBorder="1" applyAlignment="1"/>
    <xf numFmtId="0" fontId="121" fillId="0" borderId="52" xfId="0" applyFont="1" applyBorder="1" applyAlignment="1"/>
    <xf numFmtId="0" fontId="121" fillId="0" borderId="27" xfId="0" applyFont="1" applyBorder="1" applyAlignment="1">
      <alignment horizontal="left"/>
    </xf>
    <xf numFmtId="0" fontId="119" fillId="0" borderId="30" xfId="0" applyFont="1" applyBorder="1" applyAlignment="1">
      <alignment horizontal="left"/>
    </xf>
    <xf numFmtId="0" fontId="12" fillId="0" borderId="37" xfId="0" applyFont="1" applyBorder="1" applyAlignment="1">
      <alignment horizontal="left"/>
    </xf>
    <xf numFmtId="166" fontId="121" fillId="0" borderId="35" xfId="0" applyNumberFormat="1" applyFont="1" applyBorder="1" applyAlignment="1">
      <alignment horizontal="left"/>
    </xf>
    <xf numFmtId="166" fontId="119" fillId="0" borderId="39" xfId="0" applyNumberFormat="1" applyFont="1" applyBorder="1" applyAlignment="1">
      <alignment horizontal="left"/>
    </xf>
    <xf numFmtId="169" fontId="1" fillId="0" borderId="0" xfId="0" applyNumberFormat="1" applyFont="1" applyFill="1" applyAlignment="1"/>
    <xf numFmtId="0" fontId="19" fillId="0" borderId="37" xfId="0" applyFont="1" applyBorder="1" applyAlignment="1">
      <alignment horizontal="left"/>
    </xf>
    <xf numFmtId="0" fontId="12" fillId="0" borderId="32" xfId="0" applyFont="1" applyBorder="1" applyAlignment="1">
      <alignment horizontal="left"/>
    </xf>
    <xf numFmtId="0" fontId="31" fillId="0" borderId="75" xfId="0" applyFont="1" applyBorder="1" applyAlignment="1">
      <alignment horizontal="left"/>
    </xf>
    <xf numFmtId="167" fontId="19" fillId="0" borderId="0" xfId="0" applyNumberFormat="1" applyFont="1" applyFill="1" applyAlignment="1"/>
    <xf numFmtId="0" fontId="12" fillId="0" borderId="34" xfId="0" applyFont="1" applyBorder="1" applyAlignment="1">
      <alignment horizontal="center"/>
    </xf>
    <xf numFmtId="0" fontId="119" fillId="0" borderId="46" xfId="0" applyFont="1" applyBorder="1" applyAlignment="1">
      <alignment horizontal="left"/>
    </xf>
    <xf numFmtId="2" fontId="1" fillId="16" borderId="33" xfId="0" applyNumberFormat="1" applyFont="1" applyFill="1" applyBorder="1" applyAlignment="1"/>
    <xf numFmtId="0" fontId="1" fillId="14" borderId="74" xfId="0" applyFont="1" applyFill="1" applyBorder="1" applyAlignment="1"/>
    <xf numFmtId="0" fontId="119" fillId="0" borderId="2" xfId="0" applyFont="1" applyBorder="1" applyAlignment="1">
      <alignment horizontal="left"/>
    </xf>
    <xf numFmtId="0" fontId="1" fillId="14" borderId="54" xfId="0" applyFont="1" applyFill="1" applyBorder="1" applyAlignment="1"/>
    <xf numFmtId="165" fontId="3" fillId="0" borderId="10" xfId="0" applyNumberFormat="1" applyFont="1" applyBorder="1" applyAlignment="1"/>
    <xf numFmtId="0" fontId="31" fillId="0" borderId="46" xfId="0" applyFont="1" applyBorder="1" applyAlignment="1">
      <alignment horizontal="left"/>
    </xf>
    <xf numFmtId="165" fontId="3" fillId="0" borderId="12" xfId="0" applyNumberFormat="1" applyFont="1" applyBorder="1" applyAlignment="1"/>
    <xf numFmtId="0" fontId="1" fillId="14" borderId="61" xfId="0" applyFont="1" applyFill="1" applyBorder="1" applyAlignment="1"/>
    <xf numFmtId="0" fontId="57" fillId="0" borderId="22" xfId="0" applyFont="1" applyBorder="1" applyAlignment="1">
      <alignment horizontal="left"/>
    </xf>
    <xf numFmtId="49" fontId="65" fillId="0" borderId="34" xfId="0" applyNumberFormat="1" applyFont="1" applyBorder="1" applyAlignment="1">
      <alignment horizontal="left"/>
    </xf>
    <xf numFmtId="0" fontId="19" fillId="0" borderId="35" xfId="0" applyFont="1" applyFill="1" applyBorder="1" applyAlignment="1">
      <alignment horizontal="left"/>
    </xf>
    <xf numFmtId="164" fontId="23" fillId="0" borderId="41" xfId="0" applyNumberFormat="1" applyFont="1" applyBorder="1" applyAlignment="1">
      <alignment horizontal="left"/>
    </xf>
    <xf numFmtId="0" fontId="31" fillId="0" borderId="27" xfId="0" applyFont="1" applyBorder="1" applyAlignment="1">
      <alignment horizontal="left"/>
    </xf>
    <xf numFmtId="0" fontId="138" fillId="0" borderId="27" xfId="0" applyFont="1" applyBorder="1" applyAlignment="1"/>
    <xf numFmtId="0" fontId="20" fillId="0" borderId="35" xfId="0" applyFont="1" applyBorder="1" applyAlignment="1"/>
    <xf numFmtId="0" fontId="112" fillId="0" borderId="39" xfId="0" applyFont="1" applyBorder="1" applyAlignment="1">
      <alignment horizontal="left"/>
    </xf>
    <xf numFmtId="165" fontId="1" fillId="0" borderId="0" xfId="0" applyNumberFormat="1" applyFont="1" applyFill="1" applyAlignment="1"/>
    <xf numFmtId="0" fontId="34" fillId="0" borderId="35" xfId="0" applyFont="1" applyBorder="1" applyAlignment="1"/>
    <xf numFmtId="0" fontId="138" fillId="0" borderId="44" xfId="0" applyFont="1" applyBorder="1" applyAlignment="1"/>
    <xf numFmtId="0" fontId="1" fillId="0" borderId="44" xfId="0" applyFont="1" applyBorder="1" applyAlignment="1"/>
    <xf numFmtId="165" fontId="115" fillId="0" borderId="36" xfId="0" applyNumberFormat="1" applyFont="1" applyBorder="1" applyAlignment="1">
      <alignment horizontal="center"/>
    </xf>
    <xf numFmtId="2" fontId="3" fillId="16" borderId="39" xfId="0" applyNumberFormat="1" applyFont="1" applyFill="1" applyBorder="1" applyAlignment="1"/>
    <xf numFmtId="0" fontId="19" fillId="16" borderId="46" xfId="0" applyFont="1" applyFill="1" applyBorder="1" applyAlignment="1"/>
    <xf numFmtId="164" fontId="12" fillId="0" borderId="10" xfId="0" applyNumberFormat="1" applyFont="1" applyBorder="1" applyAlignment="1">
      <alignment horizontal="right"/>
    </xf>
    <xf numFmtId="0" fontId="12" fillId="0" borderId="67" xfId="0" applyFont="1" applyBorder="1" applyAlignment="1"/>
    <xf numFmtId="0" fontId="31" fillId="0" borderId="50" xfId="0" applyFont="1" applyBorder="1" applyAlignment="1">
      <alignment horizontal="left"/>
    </xf>
    <xf numFmtId="0" fontId="139" fillId="0" borderId="6" xfId="0" applyFont="1" applyBorder="1" applyAlignment="1"/>
    <xf numFmtId="0" fontId="3" fillId="0" borderId="67" xfId="0" applyFont="1" applyBorder="1" applyAlignment="1"/>
    <xf numFmtId="0" fontId="40" fillId="0" borderId="22" xfId="0" applyFont="1" applyBorder="1" applyAlignment="1">
      <alignment horizontal="left"/>
    </xf>
    <xf numFmtId="0" fontId="19" fillId="0" borderId="26" xfId="0" applyFont="1" applyBorder="1" applyAlignment="1"/>
    <xf numFmtId="0" fontId="112" fillId="0" borderId="8" xfId="0" applyFont="1" applyBorder="1" applyAlignment="1"/>
    <xf numFmtId="0" fontId="3" fillId="0" borderId="52" xfId="0" applyFont="1" applyFill="1" applyBorder="1" applyAlignment="1"/>
    <xf numFmtId="0" fontId="116" fillId="0" borderId="30" xfId="0" applyFont="1" applyBorder="1" applyAlignment="1">
      <alignment horizontal="left"/>
    </xf>
    <xf numFmtId="0" fontId="121" fillId="16" borderId="39" xfId="0" applyFont="1" applyFill="1" applyBorder="1" applyAlignment="1"/>
    <xf numFmtId="0" fontId="19" fillId="0" borderId="63" xfId="0" applyFont="1" applyBorder="1" applyAlignment="1">
      <alignment horizontal="left"/>
    </xf>
    <xf numFmtId="0" fontId="19" fillId="0" borderId="15" xfId="0" applyFont="1" applyBorder="1" applyAlignment="1">
      <alignment horizontal="left"/>
    </xf>
    <xf numFmtId="0" fontId="116" fillId="0" borderId="39" xfId="0" applyFont="1" applyBorder="1" applyAlignment="1">
      <alignment horizontal="left"/>
    </xf>
    <xf numFmtId="0" fontId="3" fillId="16" borderId="39" xfId="0" applyFont="1" applyFill="1" applyBorder="1" applyAlignment="1"/>
    <xf numFmtId="0" fontId="19" fillId="0" borderId="45" xfId="0" applyFont="1" applyBorder="1" applyAlignment="1"/>
    <xf numFmtId="0" fontId="115" fillId="0" borderId="46" xfId="0" applyFont="1" applyBorder="1" applyAlignment="1">
      <alignment horizontal="left"/>
    </xf>
    <xf numFmtId="170" fontId="80" fillId="0" borderId="37" xfId="0" applyNumberFormat="1" applyFont="1" applyBorder="1" applyAlignment="1">
      <alignment horizontal="center"/>
    </xf>
    <xf numFmtId="0" fontId="57" fillId="0" borderId="6" xfId="0" applyFont="1" applyBorder="1" applyAlignment="1">
      <alignment horizontal="left"/>
    </xf>
    <xf numFmtId="0" fontId="16" fillId="0" borderId="25" xfId="0" applyFont="1" applyBorder="1" applyAlignment="1"/>
    <xf numFmtId="1" fontId="121" fillId="16" borderId="39" xfId="0" applyNumberFormat="1" applyFont="1" applyFill="1" applyBorder="1" applyAlignment="1"/>
    <xf numFmtId="0" fontId="57" fillId="0" borderId="5" xfId="0" applyFont="1" applyBorder="1" applyAlignment="1"/>
    <xf numFmtId="0" fontId="11" fillId="0" borderId="34" xfId="0" applyFont="1" applyBorder="1" applyAlignment="1"/>
    <xf numFmtId="0" fontId="19" fillId="0" borderId="27" xfId="0" applyFont="1" applyBorder="1" applyAlignment="1"/>
    <xf numFmtId="0" fontId="119" fillId="0" borderId="53" xfId="0" applyFont="1" applyBorder="1" applyAlignment="1">
      <alignment horizontal="left"/>
    </xf>
    <xf numFmtId="2" fontId="20" fillId="21" borderId="22" xfId="0" applyNumberFormat="1" applyFont="1" applyFill="1" applyBorder="1" applyAlignment="1">
      <alignment horizontal="center"/>
    </xf>
    <xf numFmtId="2" fontId="57" fillId="2" borderId="22" xfId="0" applyNumberFormat="1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0" fontId="19" fillId="0" borderId="35" xfId="0" applyFont="1" applyBorder="1" applyAlignment="1"/>
    <xf numFmtId="0" fontId="23" fillId="0" borderId="35" xfId="0" applyFont="1" applyBorder="1" applyAlignment="1">
      <alignment horizontal="left"/>
    </xf>
    <xf numFmtId="0" fontId="115" fillId="0" borderId="44" xfId="0" applyFont="1" applyBorder="1" applyAlignment="1">
      <alignment horizontal="left"/>
    </xf>
    <xf numFmtId="0" fontId="114" fillId="22" borderId="39" xfId="0" applyFont="1" applyFill="1" applyBorder="1" applyAlignment="1">
      <alignment horizontal="center"/>
    </xf>
    <xf numFmtId="0" fontId="1" fillId="0" borderId="58" xfId="0" applyFont="1" applyBorder="1" applyAlignment="1"/>
    <xf numFmtId="0" fontId="19" fillId="0" borderId="49" xfId="0" applyFont="1" applyBorder="1" applyAlignment="1"/>
    <xf numFmtId="0" fontId="114" fillId="23" borderId="39" xfId="0" applyFont="1" applyFill="1" applyBorder="1" applyAlignment="1">
      <alignment horizontal="center"/>
    </xf>
    <xf numFmtId="0" fontId="114" fillId="23" borderId="46" xfId="0" applyFont="1" applyFill="1" applyBorder="1" applyAlignment="1">
      <alignment horizontal="center"/>
    </xf>
    <xf numFmtId="0" fontId="20" fillId="0" borderId="0" xfId="0" applyFont="1" applyBorder="1" applyAlignment="1"/>
    <xf numFmtId="165" fontId="57" fillId="29" borderId="22" xfId="0" applyNumberFormat="1" applyFont="1" applyFill="1" applyBorder="1" applyAlignment="1">
      <alignment horizontal="center"/>
    </xf>
    <xf numFmtId="0" fontId="34" fillId="0" borderId="0" xfId="0" applyFont="1" applyBorder="1" applyAlignment="1"/>
    <xf numFmtId="166" fontId="57" fillId="23" borderId="22" xfId="0" applyNumberFormat="1" applyFont="1" applyFill="1" applyBorder="1" applyAlignment="1">
      <alignment horizontal="center"/>
    </xf>
    <xf numFmtId="0" fontId="22" fillId="0" borderId="0" xfId="0" applyFont="1" applyBorder="1" applyAlignment="1"/>
    <xf numFmtId="2" fontId="9" fillId="0" borderId="0" xfId="0" applyNumberFormat="1" applyFont="1" applyBorder="1" applyAlignment="1">
      <alignment horizontal="left"/>
    </xf>
    <xf numFmtId="2" fontId="70" fillId="0" borderId="0" xfId="0" applyNumberFormat="1" applyFont="1" applyBorder="1" applyAlignment="1">
      <alignment horizontal="left"/>
    </xf>
    <xf numFmtId="166" fontId="12" fillId="0" borderId="0" xfId="0" applyNumberFormat="1" applyFont="1" applyBorder="1" applyAlignment="1">
      <alignment horizontal="left"/>
    </xf>
    <xf numFmtId="166" fontId="124" fillId="0" borderId="0" xfId="0" applyNumberFormat="1" applyFont="1" applyBorder="1" applyAlignment="1">
      <alignment horizontal="left"/>
    </xf>
    <xf numFmtId="0" fontId="115" fillId="0" borderId="0" xfId="0" applyFont="1" applyBorder="1" applyAlignment="1"/>
    <xf numFmtId="0" fontId="32" fillId="0" borderId="0" xfId="0" applyFont="1" applyBorder="1" applyAlignment="1"/>
    <xf numFmtId="0" fontId="32" fillId="0" borderId="0" xfId="0" applyFont="1" applyBorder="1" applyAlignment="1">
      <alignment horizontal="right"/>
    </xf>
    <xf numFmtId="167" fontId="1" fillId="0" borderId="13" xfId="0" applyNumberFormat="1" applyFont="1" applyBorder="1" applyAlignment="1"/>
    <xf numFmtId="0" fontId="16" fillId="0" borderId="63" xfId="0" applyFont="1" applyBorder="1" applyAlignment="1"/>
    <xf numFmtId="0" fontId="129" fillId="0" borderId="8" xfId="0" applyFont="1" applyBorder="1" applyAlignment="1">
      <alignment horizontal="left"/>
    </xf>
    <xf numFmtId="0" fontId="115" fillId="0" borderId="9" xfId="0" applyFont="1" applyBorder="1" applyAlignment="1">
      <alignment horizontal="left"/>
    </xf>
    <xf numFmtId="2" fontId="9" fillId="0" borderId="8" xfId="0" applyNumberFormat="1" applyFont="1" applyBorder="1" applyAlignment="1">
      <alignment horizontal="left"/>
    </xf>
    <xf numFmtId="2" fontId="70" fillId="0" borderId="9" xfId="0" applyNumberFormat="1" applyFont="1" applyBorder="1" applyAlignment="1">
      <alignment horizontal="left"/>
    </xf>
    <xf numFmtId="0" fontId="57" fillId="0" borderId="13" xfId="0" applyFont="1" applyBorder="1" applyAlignment="1">
      <alignment horizontal="left"/>
    </xf>
    <xf numFmtId="0" fontId="129" fillId="0" borderId="13" xfId="0" applyFont="1" applyBorder="1" applyAlignment="1">
      <alignment horizontal="left"/>
    </xf>
    <xf numFmtId="0" fontId="31" fillId="0" borderId="14" xfId="0" applyFont="1" applyBorder="1" applyAlignment="1">
      <alignment horizontal="left"/>
    </xf>
    <xf numFmtId="0" fontId="65" fillId="0" borderId="41" xfId="0" applyFont="1" applyBorder="1" applyAlignment="1">
      <alignment horizontal="left"/>
    </xf>
    <xf numFmtId="2" fontId="115" fillId="10" borderId="62" xfId="0" applyNumberFormat="1" applyFont="1" applyFill="1" applyBorder="1" applyAlignment="1">
      <alignment horizontal="center"/>
    </xf>
    <xf numFmtId="165" fontId="12" fillId="0" borderId="27" xfId="0" applyNumberFormat="1" applyFont="1" applyBorder="1" applyAlignment="1">
      <alignment horizontal="left"/>
    </xf>
    <xf numFmtId="0" fontId="1" fillId="0" borderId="28" xfId="0" applyFont="1" applyBorder="1" applyAlignment="1">
      <alignment horizontal="center"/>
    </xf>
    <xf numFmtId="0" fontId="20" fillId="0" borderId="40" xfId="0" applyFont="1" applyBorder="1" applyAlignment="1"/>
    <xf numFmtId="0" fontId="12" fillId="0" borderId="72" xfId="0" applyFont="1" applyBorder="1" applyAlignment="1">
      <alignment horizontal="left"/>
    </xf>
    <xf numFmtId="0" fontId="121" fillId="0" borderId="43" xfId="0" applyFont="1" applyBorder="1" applyAlignment="1"/>
    <xf numFmtId="0" fontId="128" fillId="0" borderId="62" xfId="0" applyFont="1" applyBorder="1" applyAlignment="1">
      <alignment horizontal="left"/>
    </xf>
    <xf numFmtId="0" fontId="51" fillId="0" borderId="10" xfId="0" applyFont="1" applyBorder="1" applyAlignment="1"/>
    <xf numFmtId="0" fontId="16" fillId="0" borderId="67" xfId="0" applyFont="1" applyFill="1" applyBorder="1" applyAlignment="1"/>
    <xf numFmtId="166" fontId="12" fillId="0" borderId="35" xfId="0" applyNumberFormat="1" applyFont="1" applyBorder="1" applyAlignment="1">
      <alignment horizontal="left"/>
    </xf>
    <xf numFmtId="166" fontId="124" fillId="0" borderId="62" xfId="0" applyNumberFormat="1" applyFont="1" applyBorder="1" applyAlignment="1">
      <alignment horizontal="left"/>
    </xf>
    <xf numFmtId="0" fontId="115" fillId="0" borderId="59" xfId="0" applyFont="1" applyBorder="1" applyAlignment="1">
      <alignment horizontal="left"/>
    </xf>
    <xf numFmtId="0" fontId="37" fillId="0" borderId="78" xfId="0" applyFont="1" applyBorder="1" applyAlignment="1"/>
    <xf numFmtId="0" fontId="20" fillId="0" borderId="8" xfId="0" applyFont="1" applyBorder="1" applyAlignment="1"/>
    <xf numFmtId="0" fontId="20" fillId="0" borderId="9" xfId="0" applyFont="1" applyBorder="1" applyAlignment="1"/>
    <xf numFmtId="0" fontId="40" fillId="0" borderId="6" xfId="0" applyFont="1" applyBorder="1" applyAlignment="1"/>
    <xf numFmtId="0" fontId="121" fillId="0" borderId="23" xfId="0" applyFont="1" applyBorder="1" applyAlignment="1">
      <alignment horizontal="left"/>
    </xf>
    <xf numFmtId="0" fontId="119" fillId="0" borderId="76" xfId="0" applyFont="1" applyBorder="1" applyAlignment="1">
      <alignment horizontal="left"/>
    </xf>
    <xf numFmtId="49" fontId="12" fillId="0" borderId="34" xfId="0" applyNumberFormat="1" applyFont="1" applyBorder="1" applyAlignment="1">
      <alignment horizontal="left"/>
    </xf>
    <xf numFmtId="0" fontId="20" fillId="0" borderId="13" xfId="0" applyFont="1" applyBorder="1" applyAlignment="1"/>
    <xf numFmtId="0" fontId="20" fillId="0" borderId="14" xfId="0" applyFont="1" applyBorder="1" applyAlignment="1"/>
    <xf numFmtId="0" fontId="112" fillId="0" borderId="76" xfId="0" applyFont="1" applyBorder="1" applyAlignment="1"/>
    <xf numFmtId="0" fontId="49" fillId="0" borderId="44" xfId="0" applyFont="1" applyFill="1" applyBorder="1" applyAlignment="1"/>
    <xf numFmtId="0" fontId="12" fillId="0" borderId="45" xfId="0" applyFont="1" applyBorder="1" applyAlignment="1"/>
    <xf numFmtId="49" fontId="12" fillId="0" borderId="41" xfId="0" applyNumberFormat="1" applyFont="1" applyBorder="1" applyAlignment="1">
      <alignment horizontal="left"/>
    </xf>
    <xf numFmtId="0" fontId="11" fillId="0" borderId="35" xfId="0" applyFont="1" applyBorder="1" applyAlignment="1">
      <alignment horizontal="left"/>
    </xf>
    <xf numFmtId="0" fontId="48" fillId="0" borderId="67" xfId="0" applyFont="1" applyFill="1" applyBorder="1" applyAlignment="1"/>
    <xf numFmtId="0" fontId="117" fillId="0" borderId="10" xfId="0" applyFont="1" applyFill="1" applyBorder="1" applyAlignment="1"/>
    <xf numFmtId="0" fontId="110" fillId="0" borderId="40" xfId="0" applyFont="1" applyBorder="1" applyAlignment="1"/>
    <xf numFmtId="0" fontId="11" fillId="0" borderId="44" xfId="0" applyFont="1" applyBorder="1" applyAlignment="1">
      <alignment horizontal="left"/>
    </xf>
    <xf numFmtId="0" fontId="121" fillId="0" borderId="0" xfId="0" applyFont="1" applyFill="1" applyBorder="1" applyAlignment="1"/>
    <xf numFmtId="0" fontId="3" fillId="0" borderId="37" xfId="0" applyFont="1" applyBorder="1" applyAlignment="1">
      <alignment horizontal="left"/>
    </xf>
    <xf numFmtId="0" fontId="16" fillId="0" borderId="8" xfId="0" applyFont="1" applyBorder="1" applyAlignment="1"/>
    <xf numFmtId="0" fontId="128" fillId="0" borderId="9" xfId="0" applyFont="1" applyBorder="1" applyAlignment="1">
      <alignment horizontal="left"/>
    </xf>
    <xf numFmtId="0" fontId="16" fillId="0" borderId="13" xfId="0" applyFont="1" applyBorder="1" applyAlignment="1"/>
    <xf numFmtId="0" fontId="3" fillId="0" borderId="78" xfId="0" applyFont="1" applyBorder="1" applyAlignment="1"/>
    <xf numFmtId="0" fontId="116" fillId="0" borderId="75" xfId="0" applyFont="1" applyBorder="1" applyAlignment="1">
      <alignment horizontal="left"/>
    </xf>
    <xf numFmtId="0" fontId="140" fillId="0" borderId="43" xfId="0" applyFont="1" applyBorder="1" applyAlignment="1"/>
    <xf numFmtId="167" fontId="80" fillId="0" borderId="37" xfId="0" applyNumberFormat="1" applyFont="1" applyBorder="1" applyAlignment="1">
      <alignment horizontal="center"/>
    </xf>
    <xf numFmtId="0" fontId="112" fillId="0" borderId="55" xfId="0" applyFont="1" applyBorder="1" applyAlignment="1">
      <alignment horizontal="left"/>
    </xf>
    <xf numFmtId="0" fontId="1" fillId="0" borderId="7" xfId="0" applyFont="1" applyFill="1" applyBorder="1" applyAlignment="1"/>
    <xf numFmtId="0" fontId="1" fillId="0" borderId="26" xfId="0" applyFont="1" applyFill="1" applyBorder="1" applyAlignment="1"/>
    <xf numFmtId="2" fontId="57" fillId="14" borderId="22" xfId="0" applyNumberFormat="1" applyFont="1" applyFill="1" applyBorder="1" applyAlignment="1">
      <alignment horizontal="center"/>
    </xf>
    <xf numFmtId="2" fontId="115" fillId="14" borderId="76" xfId="0" applyNumberFormat="1" applyFont="1" applyFill="1" applyBorder="1" applyAlignment="1">
      <alignment horizontal="center"/>
    </xf>
    <xf numFmtId="0" fontId="57" fillId="0" borderId="6" xfId="0" applyFont="1" applyFill="1" applyBorder="1" applyAlignment="1"/>
    <xf numFmtId="0" fontId="3" fillId="0" borderId="22" xfId="0" applyFont="1" applyFill="1" applyBorder="1" applyAlignment="1"/>
    <xf numFmtId="2" fontId="12" fillId="0" borderId="23" xfId="0" applyNumberFormat="1" applyFont="1" applyFill="1" applyBorder="1" applyAlignment="1">
      <alignment horizontal="left"/>
    </xf>
    <xf numFmtId="0" fontId="31" fillId="0" borderId="76" xfId="0" applyFont="1" applyFill="1" applyBorder="1" applyAlignment="1">
      <alignment horizontal="left"/>
    </xf>
    <xf numFmtId="0" fontId="5" fillId="0" borderId="7" xfId="0" applyFont="1" applyBorder="1" applyAlignment="1"/>
    <xf numFmtId="0" fontId="86" fillId="0" borderId="44" xfId="0" applyFont="1" applyFill="1" applyBorder="1" applyAlignment="1"/>
    <xf numFmtId="0" fontId="116" fillId="0" borderId="2" xfId="0" applyFont="1" applyBorder="1" applyAlignment="1">
      <alignment horizontal="left"/>
    </xf>
    <xf numFmtId="0" fontId="116" fillId="0" borderId="46" xfId="0" applyFont="1" applyBorder="1" applyAlignment="1">
      <alignment horizontal="left"/>
    </xf>
    <xf numFmtId="0" fontId="31" fillId="0" borderId="2" xfId="0" applyFont="1" applyBorder="1" applyAlignment="1">
      <alignment horizontal="left"/>
    </xf>
    <xf numFmtId="0" fontId="19" fillId="0" borderId="34" xfId="0" applyFont="1" applyBorder="1" applyAlignment="1"/>
    <xf numFmtId="0" fontId="128" fillId="0" borderId="2" xfId="0" applyFont="1" applyBorder="1" applyAlignment="1">
      <alignment horizontal="left"/>
    </xf>
    <xf numFmtId="0" fontId="3" fillId="0" borderId="13" xfId="0" applyFont="1" applyBorder="1" applyAlignment="1"/>
    <xf numFmtId="0" fontId="31" fillId="0" borderId="13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16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71" fillId="0" borderId="3" xfId="0" applyFont="1" applyBorder="1" applyAlignment="1">
      <alignment horizontal="left"/>
    </xf>
    <xf numFmtId="0" fontId="1" fillId="0" borderId="8" xfId="0" applyFont="1" applyBorder="1" applyAlignment="1">
      <alignment horizontal="right"/>
    </xf>
    <xf numFmtId="0" fontId="39" fillId="0" borderId="7" xfId="0" applyFont="1" applyBorder="1" applyAlignment="1"/>
    <xf numFmtId="0" fontId="115" fillId="0" borderId="30" xfId="0" applyFont="1" applyBorder="1" applyAlignment="1">
      <alignment horizontal="left"/>
    </xf>
    <xf numFmtId="0" fontId="3" fillId="0" borderId="15" xfId="0" applyFont="1" applyBorder="1" applyAlignment="1"/>
    <xf numFmtId="0" fontId="3" fillId="0" borderId="63" xfId="0" applyFont="1" applyFill="1" applyBorder="1" applyAlignment="1"/>
    <xf numFmtId="1" fontId="19" fillId="0" borderId="15" xfId="0" applyNumberFormat="1" applyFont="1" applyBorder="1" applyAlignment="1">
      <alignment horizontal="left"/>
    </xf>
    <xf numFmtId="1" fontId="115" fillId="0" borderId="17" xfId="0" applyNumberFormat="1" applyFont="1" applyBorder="1" applyAlignment="1">
      <alignment horizontal="left"/>
    </xf>
    <xf numFmtId="0" fontId="117" fillId="0" borderId="60" xfId="0" applyFont="1" applyFill="1" applyBorder="1" applyAlignment="1"/>
    <xf numFmtId="0" fontId="78" fillId="0" borderId="43" xfId="0" applyFont="1" applyBorder="1" applyAlignment="1"/>
    <xf numFmtId="0" fontId="44" fillId="0" borderId="41" xfId="0" applyFont="1" applyBorder="1" applyAlignment="1"/>
    <xf numFmtId="0" fontId="6" fillId="0" borderId="32" xfId="0" applyFont="1" applyFill="1" applyBorder="1" applyAlignment="1">
      <alignment horizontal="left"/>
    </xf>
    <xf numFmtId="0" fontId="141" fillId="0" borderId="35" xfId="0" applyFont="1" applyBorder="1" applyAlignment="1"/>
    <xf numFmtId="0" fontId="82" fillId="0" borderId="60" xfId="0" applyFont="1" applyFill="1" applyBorder="1" applyAlignment="1"/>
    <xf numFmtId="166" fontId="23" fillId="0" borderId="27" xfId="0" applyNumberFormat="1" applyFont="1" applyBorder="1" applyAlignment="1">
      <alignment horizontal="left"/>
    </xf>
    <xf numFmtId="0" fontId="19" fillId="0" borderId="62" xfId="0" applyFont="1" applyBorder="1" applyAlignment="1">
      <alignment horizontal="center"/>
    </xf>
    <xf numFmtId="2" fontId="128" fillId="0" borderId="0" xfId="0" applyNumberFormat="1" applyFont="1" applyBorder="1" applyAlignment="1">
      <alignment horizontal="left"/>
    </xf>
    <xf numFmtId="0" fontId="57" fillId="0" borderId="63" xfId="0" applyFont="1" applyBorder="1" applyAlignment="1">
      <alignment horizontal="left"/>
    </xf>
    <xf numFmtId="0" fontId="19" fillId="0" borderId="8" xfId="0" applyFont="1" applyBorder="1" applyAlignment="1"/>
    <xf numFmtId="167" fontId="12" fillId="0" borderId="0" xfId="0" applyNumberFormat="1" applyFont="1" applyFill="1" applyBorder="1" applyAlignment="1">
      <alignment horizontal="left"/>
    </xf>
    <xf numFmtId="167" fontId="124" fillId="0" borderId="0" xfId="0" applyNumberFormat="1" applyFont="1" applyFill="1" applyBorder="1" applyAlignment="1">
      <alignment horizontal="left"/>
    </xf>
    <xf numFmtId="0" fontId="57" fillId="0" borderId="72" xfId="0" applyFont="1" applyBorder="1" applyAlignment="1">
      <alignment horizontal="left"/>
    </xf>
    <xf numFmtId="166" fontId="128" fillId="0" borderId="0" xfId="0" applyNumberFormat="1" applyFont="1" applyBorder="1" applyAlignment="1">
      <alignment horizontal="left"/>
    </xf>
    <xf numFmtId="0" fontId="121" fillId="0" borderId="50" xfId="0" applyFont="1" applyBorder="1" applyAlignment="1"/>
    <xf numFmtId="0" fontId="3" fillId="0" borderId="22" xfId="0" applyFont="1" applyBorder="1" applyAlignment="1"/>
    <xf numFmtId="0" fontId="3" fillId="0" borderId="23" xfId="0" applyFont="1" applyBorder="1" applyAlignment="1">
      <alignment horizontal="left"/>
    </xf>
    <xf numFmtId="0" fontId="115" fillId="0" borderId="76" xfId="0" applyFont="1" applyBorder="1" applyAlignment="1">
      <alignment horizontal="left"/>
    </xf>
    <xf numFmtId="0" fontId="80" fillId="0" borderId="8" xfId="0" applyFont="1" applyBorder="1" applyAlignment="1"/>
    <xf numFmtId="0" fontId="80" fillId="0" borderId="9" xfId="0" applyFont="1" applyBorder="1" applyAlignment="1"/>
    <xf numFmtId="0" fontId="9" fillId="0" borderId="9" xfId="0" applyFont="1" applyBorder="1" applyAlignment="1"/>
    <xf numFmtId="0" fontId="19" fillId="0" borderId="54" xfId="0" applyFont="1" applyBorder="1" applyAlignment="1">
      <alignment horizontal="center"/>
    </xf>
    <xf numFmtId="0" fontId="80" fillId="0" borderId="13" xfId="0" applyFont="1" applyBorder="1" applyAlignment="1"/>
    <xf numFmtId="0" fontId="80" fillId="0" borderId="14" xfId="0" applyFont="1" applyBorder="1" applyAlignment="1"/>
    <xf numFmtId="0" fontId="23" fillId="0" borderId="41" xfId="0" applyFont="1" applyBorder="1" applyAlignment="1">
      <alignment horizontal="left"/>
    </xf>
    <xf numFmtId="0" fontId="112" fillId="0" borderId="17" xfId="0" applyFont="1" applyBorder="1" applyAlignment="1">
      <alignment horizontal="left"/>
    </xf>
    <xf numFmtId="0" fontId="142" fillId="0" borderId="62" xfId="0" applyFont="1" applyBorder="1" applyAlignment="1">
      <alignment horizontal="left"/>
    </xf>
    <xf numFmtId="0" fontId="19" fillId="0" borderId="23" xfId="0" applyFont="1" applyBorder="1" applyAlignment="1">
      <alignment horizontal="left"/>
    </xf>
    <xf numFmtId="2" fontId="1" fillId="0" borderId="0" xfId="0" applyNumberFormat="1" applyFont="1" applyFill="1" applyAlignment="1"/>
    <xf numFmtId="166" fontId="119" fillId="16" borderId="39" xfId="0" applyNumberFormat="1" applyFont="1" applyFill="1" applyBorder="1" applyAlignment="1">
      <alignment horizontal="center"/>
    </xf>
    <xf numFmtId="2" fontId="57" fillId="21" borderId="22" xfId="0" applyNumberFormat="1" applyFont="1" applyFill="1" applyBorder="1" applyAlignment="1">
      <alignment horizontal="center"/>
    </xf>
    <xf numFmtId="0" fontId="37" fillId="0" borderId="79" xfId="0" applyFont="1" applyBorder="1" applyAlignment="1"/>
    <xf numFmtId="0" fontId="113" fillId="23" borderId="22" xfId="0" applyFont="1" applyFill="1" applyBorder="1" applyAlignment="1">
      <alignment horizontal="center"/>
    </xf>
    <xf numFmtId="0" fontId="121" fillId="0" borderId="32" xfId="0" applyFont="1" applyBorder="1" applyAlignment="1"/>
    <xf numFmtId="0" fontId="82" fillId="0" borderId="49" xfId="0" applyFont="1" applyFill="1" applyBorder="1" applyAlignment="1"/>
    <xf numFmtId="0" fontId="1" fillId="0" borderId="50" xfId="0" applyFont="1" applyBorder="1" applyAlignment="1"/>
    <xf numFmtId="1" fontId="115" fillId="6" borderId="55" xfId="0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71" fillId="0" borderId="0" xfId="0" applyFont="1" applyAlignment="1"/>
    <xf numFmtId="0" fontId="44" fillId="0" borderId="0" xfId="0" applyFont="1" applyAlignment="1"/>
    <xf numFmtId="0" fontId="94" fillId="0" borderId="5" xfId="0" applyFont="1" applyBorder="1" applyAlignment="1">
      <alignment horizontal="left"/>
    </xf>
    <xf numFmtId="0" fontId="9" fillId="0" borderId="63" xfId="0" applyFont="1" applyBorder="1" applyAlignment="1"/>
    <xf numFmtId="0" fontId="8" fillId="0" borderId="44" xfId="0" applyFont="1" applyFill="1" applyBorder="1" applyAlignment="1"/>
    <xf numFmtId="2" fontId="143" fillId="0" borderId="35" xfId="0" applyNumberFormat="1" applyFont="1" applyBorder="1" applyAlignment="1">
      <alignment horizontal="left"/>
    </xf>
    <xf numFmtId="166" fontId="116" fillId="0" borderId="62" xfId="0" applyNumberFormat="1" applyFont="1" applyBorder="1" applyAlignment="1">
      <alignment horizontal="left"/>
    </xf>
    <xf numFmtId="0" fontId="144" fillId="0" borderId="37" xfId="0" applyFont="1" applyFill="1" applyBorder="1" applyAlignment="1"/>
    <xf numFmtId="0" fontId="31" fillId="0" borderId="33" xfId="0" applyFont="1" applyBorder="1" applyAlignment="1">
      <alignment horizontal="left"/>
    </xf>
    <xf numFmtId="0" fontId="19" fillId="0" borderId="72" xfId="0" applyFont="1" applyBorder="1" applyAlignment="1"/>
    <xf numFmtId="166" fontId="115" fillId="10" borderId="62" xfId="0" applyNumberFormat="1" applyFont="1" applyFill="1" applyBorder="1" applyAlignment="1">
      <alignment horizontal="center"/>
    </xf>
    <xf numFmtId="166" fontId="119" fillId="0" borderId="62" xfId="0" applyNumberFormat="1" applyFont="1" applyBorder="1" applyAlignment="1">
      <alignment horizontal="left"/>
    </xf>
    <xf numFmtId="0" fontId="9" fillId="0" borderId="22" xfId="0" applyFont="1" applyFill="1" applyBorder="1" applyAlignment="1"/>
    <xf numFmtId="0" fontId="57" fillId="0" borderId="26" xfId="0" applyFont="1" applyFill="1" applyBorder="1" applyAlignment="1"/>
    <xf numFmtId="0" fontId="57" fillId="2" borderId="45" xfId="0" applyFont="1" applyFill="1" applyBorder="1" applyAlignment="1">
      <alignment horizontal="center"/>
    </xf>
    <xf numFmtId="166" fontId="19" fillId="0" borderId="35" xfId="0" applyNumberFormat="1" applyFont="1" applyBorder="1" applyAlignment="1">
      <alignment horizontal="left"/>
    </xf>
    <xf numFmtId="0" fontId="19" fillId="0" borderId="10" xfId="0" applyFont="1" applyBorder="1" applyAlignment="1"/>
    <xf numFmtId="0" fontId="17" fillId="0" borderId="79" xfId="0" applyFont="1" applyBorder="1" applyAlignment="1"/>
    <xf numFmtId="167" fontId="1" fillId="0" borderId="0" xfId="0" applyNumberFormat="1" applyFont="1" applyFill="1" applyAlignment="1"/>
    <xf numFmtId="0" fontId="11" fillId="0" borderId="70" xfId="0" applyFont="1" applyBorder="1" applyAlignment="1"/>
    <xf numFmtId="0" fontId="1" fillId="0" borderId="65" xfId="0" applyFont="1" applyBorder="1" applyAlignment="1">
      <alignment horizontal="center"/>
    </xf>
    <xf numFmtId="0" fontId="16" fillId="0" borderId="44" xfId="0" applyFont="1" applyBorder="1" applyAlignment="1"/>
    <xf numFmtId="1" fontId="115" fillId="0" borderId="39" xfId="0" applyNumberFormat="1" applyFont="1" applyBorder="1" applyAlignment="1">
      <alignment horizontal="center"/>
    </xf>
    <xf numFmtId="166" fontId="20" fillId="21" borderId="22" xfId="0" applyNumberFormat="1" applyFont="1" applyFill="1" applyBorder="1" applyAlignment="1">
      <alignment horizontal="center"/>
    </xf>
    <xf numFmtId="0" fontId="57" fillId="2" borderId="79" xfId="0" applyFont="1" applyFill="1" applyBorder="1" applyAlignment="1">
      <alignment horizontal="center"/>
    </xf>
    <xf numFmtId="0" fontId="119" fillId="0" borderId="27" xfId="0" applyFont="1" applyBorder="1" applyAlignment="1">
      <alignment horizontal="left"/>
    </xf>
    <xf numFmtId="0" fontId="1" fillId="0" borderId="28" xfId="0" applyFont="1" applyBorder="1" applyAlignment="1"/>
    <xf numFmtId="0" fontId="31" fillId="0" borderId="57" xfId="0" applyFont="1" applyBorder="1" applyAlignment="1">
      <alignment horizontal="left"/>
    </xf>
    <xf numFmtId="0" fontId="1" fillId="0" borderId="20" xfId="0" applyFont="1" applyBorder="1" applyAlignment="1"/>
    <xf numFmtId="0" fontId="3" fillId="34" borderId="73" xfId="0" applyFont="1" applyFill="1" applyBorder="1" applyAlignment="1">
      <alignment horizontal="center"/>
    </xf>
    <xf numFmtId="0" fontId="115" fillId="2" borderId="53" xfId="0" applyFont="1" applyFill="1" applyBorder="1" applyAlignment="1">
      <alignment horizontal="center"/>
    </xf>
    <xf numFmtId="167" fontId="12" fillId="0" borderId="0" xfId="0" applyNumberFormat="1" applyFont="1" applyBorder="1" applyAlignment="1">
      <alignment horizontal="left"/>
    </xf>
    <xf numFmtId="167" fontId="124" fillId="0" borderId="0" xfId="0" applyNumberFormat="1" applyFont="1" applyBorder="1" applyAlignment="1">
      <alignment horizontal="left"/>
    </xf>
    <xf numFmtId="0" fontId="19" fillId="36" borderId="51" xfId="0" applyFont="1" applyFill="1" applyBorder="1" applyAlignment="1"/>
    <xf numFmtId="0" fontId="115" fillId="2" borderId="59" xfId="0" applyFont="1" applyFill="1" applyBorder="1" applyAlignment="1">
      <alignment horizontal="center"/>
    </xf>
    <xf numFmtId="0" fontId="94" fillId="0" borderId="0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165" fontId="12" fillId="0" borderId="0" xfId="0" applyNumberFormat="1" applyFont="1" applyBorder="1" applyAlignment="1">
      <alignment horizontal="left"/>
    </xf>
    <xf numFmtId="0" fontId="37" fillId="0" borderId="22" xfId="0" applyFont="1" applyBorder="1" applyAlignment="1"/>
    <xf numFmtId="0" fontId="57" fillId="0" borderId="12" xfId="0" applyFont="1" applyFill="1" applyBorder="1" applyAlignment="1">
      <alignment horizontal="left"/>
    </xf>
    <xf numFmtId="2" fontId="115" fillId="0" borderId="30" xfId="0" applyNumberFormat="1" applyFont="1" applyBorder="1" applyAlignment="1">
      <alignment horizontal="left"/>
    </xf>
    <xf numFmtId="166" fontId="116" fillId="0" borderId="36" xfId="0" applyNumberFormat="1" applyFont="1" applyBorder="1" applyAlignment="1">
      <alignment horizontal="center"/>
    </xf>
    <xf numFmtId="0" fontId="95" fillId="0" borderId="37" xfId="0" applyFont="1" applyFill="1" applyBorder="1" applyAlignment="1"/>
    <xf numFmtId="0" fontId="95" fillId="0" borderId="35" xfId="0" applyFont="1" applyFill="1" applyBorder="1" applyAlignment="1">
      <alignment horizontal="left"/>
    </xf>
    <xf numFmtId="0" fontId="95" fillId="0" borderId="0" xfId="0" applyFont="1" applyBorder="1" applyAlignment="1"/>
    <xf numFmtId="0" fontId="115" fillId="0" borderId="39" xfId="0" applyFont="1" applyFill="1" applyBorder="1" applyAlignment="1">
      <alignment horizontal="left"/>
    </xf>
    <xf numFmtId="1" fontId="12" fillId="0" borderId="27" xfId="0" applyNumberFormat="1" applyFont="1" applyBorder="1" applyAlignment="1">
      <alignment horizontal="left"/>
    </xf>
    <xf numFmtId="0" fontId="112" fillId="0" borderId="2" xfId="0" applyFont="1" applyBorder="1" applyAlignment="1">
      <alignment horizontal="left"/>
    </xf>
    <xf numFmtId="0" fontId="117" fillId="0" borderId="47" xfId="0" applyFont="1" applyBorder="1" applyAlignment="1">
      <alignment horizontal="left"/>
    </xf>
    <xf numFmtId="0" fontId="1" fillId="0" borderId="56" xfId="0" applyFont="1" applyBorder="1" applyAlignment="1">
      <alignment horizontal="right"/>
    </xf>
    <xf numFmtId="0" fontId="72" fillId="0" borderId="48" xfId="0" applyFont="1" applyBorder="1" applyAlignment="1">
      <alignment horizontal="center"/>
    </xf>
    <xf numFmtId="0" fontId="145" fillId="0" borderId="6" xfId="0" applyFont="1" applyBorder="1" applyAlignment="1"/>
    <xf numFmtId="164" fontId="65" fillId="0" borderId="34" xfId="0" applyNumberFormat="1" applyFont="1" applyBorder="1" applyAlignment="1">
      <alignment horizontal="left"/>
    </xf>
    <xf numFmtId="0" fontId="95" fillId="0" borderId="52" xfId="0" applyFont="1" applyBorder="1" applyAlignment="1"/>
    <xf numFmtId="166" fontId="31" fillId="0" borderId="53" xfId="0" applyNumberFormat="1" applyFont="1" applyBorder="1" applyAlignment="1">
      <alignment horizontal="left"/>
    </xf>
    <xf numFmtId="0" fontId="95" fillId="0" borderId="43" xfId="0" applyFont="1" applyBorder="1" applyAlignment="1"/>
    <xf numFmtId="0" fontId="20" fillId="0" borderId="32" xfId="0" applyFont="1" applyBorder="1" applyAlignment="1">
      <alignment horizontal="left"/>
    </xf>
    <xf numFmtId="0" fontId="112" fillId="0" borderId="75" xfId="0" applyFont="1" applyBorder="1" applyAlignment="1">
      <alignment horizontal="left"/>
    </xf>
    <xf numFmtId="166" fontId="3" fillId="0" borderId="35" xfId="0" applyNumberFormat="1" applyFont="1" applyBorder="1" applyAlignment="1">
      <alignment horizontal="left"/>
    </xf>
    <xf numFmtId="0" fontId="66" fillId="0" borderId="31" xfId="0" applyFont="1" applyFill="1" applyBorder="1" applyAlignment="1"/>
    <xf numFmtId="0" fontId="44" fillId="0" borderId="10" xfId="0" applyFont="1" applyBorder="1" applyAlignment="1"/>
    <xf numFmtId="166" fontId="31" fillId="0" borderId="62" xfId="0" applyNumberFormat="1" applyFont="1" applyBorder="1" applyAlignment="1">
      <alignment horizontal="left"/>
    </xf>
    <xf numFmtId="165" fontId="3" fillId="0" borderId="35" xfId="0" applyNumberFormat="1" applyFont="1" applyBorder="1" applyAlignment="1">
      <alignment horizontal="left"/>
    </xf>
    <xf numFmtId="0" fontId="146" fillId="0" borderId="37" xfId="0" applyFont="1" applyBorder="1" applyAlignment="1"/>
    <xf numFmtId="2" fontId="115" fillId="0" borderId="55" xfId="0" applyNumberFormat="1" applyFont="1" applyBorder="1" applyAlignment="1">
      <alignment horizontal="left"/>
    </xf>
    <xf numFmtId="0" fontId="1" fillId="14" borderId="23" xfId="0" applyFont="1" applyFill="1" applyBorder="1" applyAlignment="1">
      <alignment horizontal="center"/>
    </xf>
    <xf numFmtId="0" fontId="32" fillId="14" borderId="23" xfId="0" applyFont="1" applyFill="1" applyBorder="1" applyAlignment="1">
      <alignment horizontal="center"/>
    </xf>
    <xf numFmtId="2" fontId="1" fillId="14" borderId="23" xfId="0" applyNumberFormat="1" applyFont="1" applyFill="1" applyBorder="1" applyAlignment="1"/>
    <xf numFmtId="166" fontId="32" fillId="14" borderId="23" xfId="0" applyNumberFormat="1" applyFont="1" applyFill="1" applyBorder="1" applyAlignment="1">
      <alignment horizontal="center"/>
    </xf>
    <xf numFmtId="0" fontId="1" fillId="14" borderId="23" xfId="0" applyFont="1" applyFill="1" applyBorder="1" applyAlignment="1"/>
    <xf numFmtId="0" fontId="119" fillId="16" borderId="33" xfId="0" applyFont="1" applyFill="1" applyBorder="1" applyAlignment="1">
      <alignment horizontal="center"/>
    </xf>
    <xf numFmtId="0" fontId="115" fillId="14" borderId="1" xfId="0" applyFont="1" applyFill="1" applyBorder="1" applyAlignment="1">
      <alignment horizontal="center"/>
    </xf>
    <xf numFmtId="2" fontId="115" fillId="0" borderId="28" xfId="0" applyNumberFormat="1" applyFont="1" applyBorder="1" applyAlignment="1">
      <alignment horizontal="center"/>
    </xf>
    <xf numFmtId="0" fontId="19" fillId="0" borderId="61" xfId="0" applyFont="1" applyBorder="1" applyAlignment="1"/>
    <xf numFmtId="0" fontId="23" fillId="0" borderId="43" xfId="0" applyFont="1" applyBorder="1" applyAlignment="1"/>
    <xf numFmtId="167" fontId="40" fillId="0" borderId="37" xfId="0" applyNumberFormat="1" applyFont="1" applyBorder="1" applyAlignment="1">
      <alignment horizontal="center"/>
    </xf>
    <xf numFmtId="166" fontId="115" fillId="21" borderId="26" xfId="0" applyNumberFormat="1" applyFont="1" applyFill="1" applyBorder="1" applyAlignment="1">
      <alignment horizontal="center"/>
    </xf>
    <xf numFmtId="0" fontId="8" fillId="18" borderId="4" xfId="0" applyFont="1" applyFill="1" applyBorder="1" applyAlignment="1"/>
    <xf numFmtId="2" fontId="57" fillId="14" borderId="79" xfId="0" applyNumberFormat="1" applyFont="1" applyFill="1" applyBorder="1" applyAlignment="1">
      <alignment horizontal="center"/>
    </xf>
    <xf numFmtId="0" fontId="3" fillId="8" borderId="68" xfId="0" applyFont="1" applyFill="1" applyBorder="1" applyAlignment="1">
      <alignment horizontal="center"/>
    </xf>
    <xf numFmtId="0" fontId="15" fillId="0" borderId="67" xfId="0" applyFont="1" applyBorder="1" applyAlignment="1">
      <alignment horizontal="center"/>
    </xf>
    <xf numFmtId="0" fontId="15" fillId="0" borderId="14" xfId="0" applyFont="1" applyBorder="1" applyAlignment="1">
      <alignment horizontal="left"/>
    </xf>
    <xf numFmtId="0" fontId="126" fillId="0" borderId="7" xfId="0" applyFont="1" applyFill="1" applyBorder="1" applyAlignment="1"/>
    <xf numFmtId="0" fontId="15" fillId="0" borderId="7" xfId="0" applyFont="1" applyFill="1" applyBorder="1" applyAlignment="1"/>
    <xf numFmtId="0" fontId="16" fillId="0" borderId="7" xfId="0" applyFont="1" applyFill="1" applyBorder="1" applyAlignment="1"/>
    <xf numFmtId="0" fontId="39" fillId="0" borderId="7" xfId="0" applyFont="1" applyFill="1" applyBorder="1" applyAlignment="1">
      <alignment horizontal="left"/>
    </xf>
    <xf numFmtId="1" fontId="113" fillId="0" borderId="37" xfId="0" applyNumberFormat="1" applyFont="1" applyBorder="1" applyAlignment="1">
      <alignment horizontal="center"/>
    </xf>
    <xf numFmtId="0" fontId="40" fillId="0" borderId="18" xfId="0" applyFont="1" applyFill="1" applyBorder="1" applyAlignment="1"/>
    <xf numFmtId="0" fontId="112" fillId="0" borderId="13" xfId="0" applyFont="1" applyFill="1" applyBorder="1" applyAlignment="1"/>
    <xf numFmtId="0" fontId="57" fillId="0" borderId="18" xfId="0" applyFont="1" applyFill="1" applyBorder="1" applyAlignment="1"/>
    <xf numFmtId="0" fontId="112" fillId="0" borderId="14" xfId="0" applyFont="1" applyFill="1" applyBorder="1" applyAlignment="1"/>
    <xf numFmtId="0" fontId="147" fillId="0" borderId="44" xfId="0" applyFont="1" applyFill="1" applyBorder="1" applyAlignment="1"/>
    <xf numFmtId="0" fontId="116" fillId="0" borderId="30" xfId="0" applyFont="1" applyFill="1" applyBorder="1" applyAlignment="1">
      <alignment horizontal="left"/>
    </xf>
    <xf numFmtId="0" fontId="3" fillId="0" borderId="27" xfId="0" applyFont="1" applyFill="1" applyBorder="1" applyAlignment="1"/>
    <xf numFmtId="0" fontId="116" fillId="0" borderId="53" xfId="0" applyFont="1" applyFill="1" applyBorder="1" applyAlignment="1">
      <alignment horizontal="left"/>
    </xf>
    <xf numFmtId="165" fontId="126" fillId="0" borderId="34" xfId="0" applyNumberFormat="1" applyFont="1" applyBorder="1" applyAlignment="1">
      <alignment horizontal="center"/>
    </xf>
    <xf numFmtId="0" fontId="12" fillId="0" borderId="40" xfId="0" applyFont="1" applyFill="1" applyBorder="1" applyAlignment="1"/>
    <xf numFmtId="0" fontId="31" fillId="0" borderId="35" xfId="0" applyFont="1" applyFill="1" applyBorder="1" applyAlignment="1">
      <alignment horizontal="left"/>
    </xf>
    <xf numFmtId="0" fontId="48" fillId="0" borderId="62" xfId="0" applyFont="1" applyFill="1" applyBorder="1" applyAlignment="1">
      <alignment horizontal="center"/>
    </xf>
    <xf numFmtId="0" fontId="121" fillId="0" borderId="44" xfId="0" applyFont="1" applyFill="1" applyBorder="1" applyAlignment="1"/>
    <xf numFmtId="0" fontId="1" fillId="0" borderId="67" xfId="0" applyFont="1" applyFill="1" applyBorder="1" applyAlignment="1">
      <alignment horizontal="right"/>
    </xf>
    <xf numFmtId="0" fontId="116" fillId="0" borderId="35" xfId="0" applyFont="1" applyFill="1" applyBorder="1" applyAlignment="1">
      <alignment horizontal="left"/>
    </xf>
    <xf numFmtId="0" fontId="1" fillId="0" borderId="19" xfId="0" applyFont="1" applyFill="1" applyBorder="1" applyAlignment="1">
      <alignment horizontal="right"/>
    </xf>
    <xf numFmtId="0" fontId="72" fillId="0" borderId="14" xfId="0" applyFont="1" applyFill="1" applyBorder="1" applyAlignment="1"/>
    <xf numFmtId="0" fontId="1" fillId="0" borderId="13" xfId="0" applyFont="1" applyFill="1" applyBorder="1" applyAlignment="1"/>
    <xf numFmtId="0" fontId="19" fillId="0" borderId="50" xfId="0" applyFont="1" applyFill="1" applyBorder="1" applyAlignment="1"/>
    <xf numFmtId="0" fontId="3" fillId="0" borderId="50" xfId="0" applyFont="1" applyFill="1" applyBorder="1" applyAlignment="1">
      <alignment horizontal="left"/>
    </xf>
    <xf numFmtId="0" fontId="116" fillId="0" borderId="59" xfId="0" applyFont="1" applyFill="1" applyBorder="1" applyAlignment="1">
      <alignment horizontal="left"/>
    </xf>
    <xf numFmtId="2" fontId="115" fillId="0" borderId="57" xfId="0" applyNumberFormat="1" applyFont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/>
    <xf numFmtId="0" fontId="71" fillId="0" borderId="0" xfId="0" applyFont="1" applyFill="1" applyAlignment="1"/>
    <xf numFmtId="0" fontId="44" fillId="0" borderId="0" xfId="0" applyFont="1" applyFill="1" applyAlignment="1"/>
    <xf numFmtId="0" fontId="2" fillId="0" borderId="0" xfId="0" applyFont="1" applyFill="1" applyAlignment="1">
      <alignment horizontal="right"/>
    </xf>
    <xf numFmtId="0" fontId="111" fillId="0" borderId="0" xfId="0" applyFont="1" applyFill="1" applyAlignment="1"/>
    <xf numFmtId="9" fontId="1" fillId="0" borderId="0" xfId="0" applyNumberFormat="1" applyFont="1" applyFill="1" applyAlignment="1"/>
    <xf numFmtId="0" fontId="37" fillId="0" borderId="0" xfId="0" applyFont="1" applyFill="1" applyAlignment="1"/>
    <xf numFmtId="0" fontId="12" fillId="0" borderId="5" xfId="0" applyFont="1" applyFill="1" applyBorder="1" applyAlignment="1">
      <alignment horizontal="left"/>
    </xf>
    <xf numFmtId="0" fontId="3" fillId="0" borderId="3" xfId="0" applyFont="1" applyFill="1" applyBorder="1" applyAlignment="1"/>
    <xf numFmtId="0" fontId="3" fillId="0" borderId="5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left"/>
    </xf>
    <xf numFmtId="0" fontId="8" fillId="0" borderId="0" xfId="0" applyFont="1" applyFill="1" applyAlignment="1"/>
    <xf numFmtId="0" fontId="3" fillId="0" borderId="11" xfId="0" applyFont="1" applyFill="1" applyBorder="1" applyAlignment="1">
      <alignment horizontal="left"/>
    </xf>
    <xf numFmtId="0" fontId="1" fillId="0" borderId="14" xfId="0" applyFont="1" applyFill="1" applyBorder="1" applyAlignment="1"/>
    <xf numFmtId="0" fontId="71" fillId="0" borderId="5" xfId="0" applyFont="1" applyFill="1" applyBorder="1" applyAlignment="1">
      <alignment horizontal="left"/>
    </xf>
    <xf numFmtId="0" fontId="1" fillId="0" borderId="8" xfId="0" applyFont="1" applyFill="1" applyBorder="1" applyAlignment="1">
      <alignment horizontal="right"/>
    </xf>
    <xf numFmtId="0" fontId="3" fillId="0" borderId="9" xfId="0" applyFont="1" applyFill="1" applyBorder="1" applyAlignment="1">
      <alignment horizontal="right"/>
    </xf>
    <xf numFmtId="0" fontId="80" fillId="0" borderId="22" xfId="0" applyFont="1" applyFill="1" applyBorder="1" applyAlignment="1">
      <alignment horizontal="left"/>
    </xf>
    <xf numFmtId="0" fontId="16" fillId="0" borderId="3" xfId="0" applyFont="1" applyFill="1" applyBorder="1" applyAlignment="1"/>
    <xf numFmtId="0" fontId="9" fillId="0" borderId="3" xfId="0" applyFont="1" applyFill="1" applyBorder="1" applyAlignment="1"/>
    <xf numFmtId="0" fontId="80" fillId="0" borderId="8" xfId="0" applyFont="1" applyFill="1" applyBorder="1" applyAlignment="1"/>
    <xf numFmtId="0" fontId="80" fillId="0" borderId="9" xfId="0" applyFont="1" applyFill="1" applyBorder="1" applyAlignment="1"/>
    <xf numFmtId="0" fontId="57" fillId="0" borderId="2" xfId="0" applyFont="1" applyFill="1" applyBorder="1" applyAlignment="1"/>
    <xf numFmtId="0" fontId="112" fillId="0" borderId="0" xfId="0" applyFont="1" applyFill="1" applyAlignment="1"/>
    <xf numFmtId="0" fontId="16" fillId="0" borderId="12" xfId="0" applyFont="1" applyFill="1" applyBorder="1" applyAlignment="1"/>
    <xf numFmtId="0" fontId="15" fillId="0" borderId="13" xfId="0" applyFont="1" applyFill="1" applyBorder="1" applyAlignment="1"/>
    <xf numFmtId="0" fontId="15" fillId="0" borderId="14" xfId="0" applyFont="1" applyFill="1" applyBorder="1" applyAlignment="1"/>
    <xf numFmtId="0" fontId="57" fillId="0" borderId="4" xfId="0" applyFont="1" applyFill="1" applyBorder="1" applyAlignment="1"/>
    <xf numFmtId="0" fontId="12" fillId="0" borderId="43" xfId="0" applyFont="1" applyFill="1" applyBorder="1" applyAlignment="1">
      <alignment horizontal="left"/>
    </xf>
    <xf numFmtId="0" fontId="20" fillId="0" borderId="27" xfId="0" applyFont="1" applyFill="1" applyBorder="1" applyAlignment="1">
      <alignment horizontal="left"/>
    </xf>
    <xf numFmtId="0" fontId="112" fillId="0" borderId="53" xfId="0" applyFont="1" applyFill="1" applyBorder="1" applyAlignment="1">
      <alignment horizontal="left"/>
    </xf>
    <xf numFmtId="0" fontId="112" fillId="0" borderId="7" xfId="0" applyFont="1" applyFill="1" applyBorder="1" applyAlignment="1"/>
    <xf numFmtId="0" fontId="1" fillId="0" borderId="72" xfId="0" applyFont="1" applyFill="1" applyBorder="1" applyAlignment="1"/>
    <xf numFmtId="0" fontId="1" fillId="0" borderId="75" xfId="0" applyFont="1" applyFill="1" applyBorder="1" applyAlignment="1"/>
    <xf numFmtId="0" fontId="12" fillId="0" borderId="35" xfId="0" applyFont="1" applyFill="1" applyBorder="1" applyAlignment="1">
      <alignment horizontal="left"/>
    </xf>
    <xf numFmtId="0" fontId="3" fillId="0" borderId="8" xfId="0" applyFont="1" applyFill="1" applyBorder="1" applyAlignment="1"/>
    <xf numFmtId="0" fontId="115" fillId="0" borderId="16" xfId="0" applyFont="1" applyFill="1" applyBorder="1" applyAlignment="1">
      <alignment horizontal="left"/>
    </xf>
    <xf numFmtId="0" fontId="12" fillId="0" borderId="77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16" fillId="0" borderId="79" xfId="0" applyFont="1" applyFill="1" applyBorder="1" applyAlignment="1"/>
    <xf numFmtId="0" fontId="11" fillId="0" borderId="72" xfId="0" applyFont="1" applyBorder="1" applyAlignment="1"/>
    <xf numFmtId="0" fontId="19" fillId="0" borderId="32" xfId="0" applyFont="1" applyFill="1" applyBorder="1" applyAlignment="1">
      <alignment horizontal="left"/>
    </xf>
    <xf numFmtId="0" fontId="16" fillId="0" borderId="40" xfId="0" applyFont="1" applyBorder="1" applyAlignment="1"/>
    <xf numFmtId="0" fontId="1" fillId="16" borderId="39" xfId="0" applyFont="1" applyFill="1" applyBorder="1" applyAlignment="1"/>
    <xf numFmtId="0" fontId="37" fillId="0" borderId="4" xfId="0" applyFont="1" applyBorder="1" applyAlignment="1"/>
    <xf numFmtId="0" fontId="16" fillId="0" borderId="80" xfId="0" applyFont="1" applyFill="1" applyBorder="1" applyAlignment="1"/>
    <xf numFmtId="0" fontId="6" fillId="0" borderId="13" xfId="0" applyFont="1" applyBorder="1" applyAlignment="1"/>
    <xf numFmtId="0" fontId="16" fillId="0" borderId="70" xfId="0" applyFont="1" applyBorder="1" applyAlignment="1"/>
    <xf numFmtId="2" fontId="121" fillId="16" borderId="39" xfId="0" applyNumberFormat="1" applyFont="1" applyFill="1" applyBorder="1" applyAlignment="1"/>
    <xf numFmtId="0" fontId="3" fillId="0" borderId="33" xfId="0" applyFont="1" applyBorder="1" applyAlignment="1">
      <alignment horizontal="center"/>
    </xf>
    <xf numFmtId="0" fontId="148" fillId="0" borderId="10" xfId="0" applyFont="1" applyFill="1" applyBorder="1" applyAlignment="1"/>
    <xf numFmtId="2" fontId="19" fillId="0" borderId="35" xfId="0" applyNumberFormat="1" applyFont="1" applyBorder="1" applyAlignment="1">
      <alignment horizontal="left"/>
    </xf>
    <xf numFmtId="2" fontId="115" fillId="0" borderId="39" xfId="0" applyNumberFormat="1" applyFont="1" applyBorder="1" applyAlignment="1">
      <alignment horizontal="left"/>
    </xf>
    <xf numFmtId="0" fontId="20" fillId="0" borderId="67" xfId="0" applyFont="1" applyBorder="1" applyAlignment="1">
      <alignment horizontal="left"/>
    </xf>
    <xf numFmtId="0" fontId="82" fillId="0" borderId="26" xfId="0" applyFont="1" applyBorder="1" applyAlignment="1"/>
    <xf numFmtId="165" fontId="3" fillId="0" borderId="50" xfId="0" applyNumberFormat="1" applyFont="1" applyBorder="1" applyAlignment="1">
      <alignment horizontal="left"/>
    </xf>
    <xf numFmtId="0" fontId="11" fillId="0" borderId="10" xfId="0" applyFont="1" applyFill="1" applyBorder="1" applyAlignment="1"/>
    <xf numFmtId="0" fontId="15" fillId="0" borderId="0" xfId="0" applyFont="1" applyFill="1" applyAlignment="1">
      <alignment horizontal="center"/>
    </xf>
    <xf numFmtId="2" fontId="5" fillId="0" borderId="7" xfId="0" applyNumberFormat="1" applyFont="1" applyFill="1" applyBorder="1" applyAlignment="1">
      <alignment horizontal="left"/>
    </xf>
    <xf numFmtId="2" fontId="127" fillId="0" borderId="26" xfId="0" applyNumberFormat="1" applyFont="1" applyFill="1" applyBorder="1" applyAlignment="1">
      <alignment horizontal="left"/>
    </xf>
    <xf numFmtId="0" fontId="16" fillId="0" borderId="6" xfId="0" applyFont="1" applyFill="1" applyBorder="1" applyAlignment="1"/>
    <xf numFmtId="0" fontId="112" fillId="0" borderId="9" xfId="0" applyFont="1" applyFill="1" applyBorder="1" applyAlignment="1"/>
    <xf numFmtId="0" fontId="57" fillId="0" borderId="11" xfId="0" applyFont="1" applyFill="1" applyBorder="1" applyAlignment="1"/>
    <xf numFmtId="0" fontId="112" fillId="0" borderId="2" xfId="0" applyFont="1" applyFill="1" applyBorder="1" applyAlignment="1"/>
    <xf numFmtId="0" fontId="57" fillId="0" borderId="63" xfId="0" applyFont="1" applyFill="1" applyBorder="1" applyAlignment="1"/>
    <xf numFmtId="0" fontId="115" fillId="0" borderId="53" xfId="0" applyFont="1" applyFill="1" applyBorder="1" applyAlignment="1">
      <alignment horizontal="left"/>
    </xf>
    <xf numFmtId="0" fontId="3" fillId="0" borderId="61" xfId="0" applyFont="1" applyFill="1" applyBorder="1" applyAlignment="1">
      <alignment horizontal="center"/>
    </xf>
    <xf numFmtId="0" fontId="3" fillId="0" borderId="41" xfId="0" applyFont="1" applyFill="1" applyBorder="1" applyAlignment="1"/>
    <xf numFmtId="0" fontId="31" fillId="0" borderId="42" xfId="0" applyFont="1" applyFill="1" applyBorder="1" applyAlignment="1">
      <alignment horizontal="left"/>
    </xf>
    <xf numFmtId="0" fontId="1" fillId="0" borderId="64" xfId="0" applyFont="1" applyFill="1" applyBorder="1" applyAlignment="1"/>
    <xf numFmtId="0" fontId="19" fillId="0" borderId="10" xfId="0" applyFont="1" applyFill="1" applyBorder="1" applyAlignment="1"/>
    <xf numFmtId="0" fontId="116" fillId="0" borderId="2" xfId="0" applyFont="1" applyFill="1" applyBorder="1" applyAlignment="1">
      <alignment horizontal="left"/>
    </xf>
    <xf numFmtId="0" fontId="121" fillId="0" borderId="35" xfId="0" applyFont="1" applyFill="1" applyBorder="1" applyAlignment="1">
      <alignment horizontal="left"/>
    </xf>
    <xf numFmtId="0" fontId="119" fillId="0" borderId="39" xfId="0" applyFont="1" applyFill="1" applyBorder="1" applyAlignment="1">
      <alignment horizontal="left"/>
    </xf>
    <xf numFmtId="0" fontId="3" fillId="0" borderId="10" xfId="0" applyFont="1" applyFill="1" applyBorder="1" applyAlignment="1"/>
    <xf numFmtId="0" fontId="31" fillId="0" borderId="2" xfId="0" applyFont="1" applyFill="1" applyBorder="1" applyAlignment="1">
      <alignment horizontal="left"/>
    </xf>
    <xf numFmtId="0" fontId="112" fillId="0" borderId="35" xfId="0" applyFont="1" applyFill="1" applyBorder="1" applyAlignment="1">
      <alignment horizontal="left"/>
    </xf>
    <xf numFmtId="0" fontId="121" fillId="0" borderId="35" xfId="0" applyFont="1" applyFill="1" applyBorder="1" applyAlignment="1"/>
    <xf numFmtId="165" fontId="12" fillId="0" borderId="35" xfId="0" applyNumberFormat="1" applyFont="1" applyFill="1" applyBorder="1" applyAlignment="1">
      <alignment horizontal="left"/>
    </xf>
    <xf numFmtId="166" fontId="1" fillId="0" borderId="49" xfId="0" applyNumberFormat="1" applyFont="1" applyBorder="1" applyAlignment="1"/>
    <xf numFmtId="0" fontId="117" fillId="0" borderId="12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right"/>
    </xf>
    <xf numFmtId="0" fontId="72" fillId="0" borderId="14" xfId="0" applyFont="1" applyFill="1" applyBorder="1" applyAlignment="1">
      <alignment horizontal="center"/>
    </xf>
    <xf numFmtId="0" fontId="1" fillId="0" borderId="12" xfId="0" applyFont="1" applyFill="1" applyBorder="1" applyAlignment="1"/>
    <xf numFmtId="0" fontId="3" fillId="0" borderId="49" xfId="0" applyFont="1" applyFill="1" applyBorder="1" applyAlignment="1"/>
    <xf numFmtId="0" fontId="121" fillId="0" borderId="50" xfId="0" applyFont="1" applyFill="1" applyBorder="1" applyAlignment="1">
      <alignment horizontal="left"/>
    </xf>
    <xf numFmtId="0" fontId="119" fillId="0" borderId="50" xfId="0" applyFont="1" applyFill="1" applyBorder="1" applyAlignment="1">
      <alignment horizontal="left"/>
    </xf>
    <xf numFmtId="0" fontId="116" fillId="0" borderId="76" xfId="0" applyFont="1" applyBorder="1" applyAlignment="1">
      <alignment horizontal="left"/>
    </xf>
    <xf numFmtId="166" fontId="1" fillId="0" borderId="0" xfId="0" applyNumberFormat="1" applyFont="1" applyFill="1" applyBorder="1" applyAlignment="1"/>
    <xf numFmtId="0" fontId="80" fillId="0" borderId="0" xfId="0" applyFont="1" applyAlignment="1"/>
    <xf numFmtId="0" fontId="1" fillId="0" borderId="6" xfId="0" applyFont="1" applyBorder="1" applyAlignment="1"/>
    <xf numFmtId="0" fontId="22" fillId="0" borderId="7" xfId="0" applyFont="1" applyBorder="1" applyAlignment="1"/>
    <xf numFmtId="0" fontId="57" fillId="0" borderId="63" xfId="0" applyFont="1" applyBorder="1" applyAlignment="1"/>
    <xf numFmtId="0" fontId="40" fillId="0" borderId="15" xfId="0" applyFont="1" applyBorder="1" applyAlignment="1"/>
    <xf numFmtId="0" fontId="112" fillId="0" borderId="17" xfId="0" applyFont="1" applyBorder="1" applyAlignment="1"/>
    <xf numFmtId="0" fontId="116" fillId="0" borderId="16" xfId="0" applyFont="1" applyBorder="1" applyAlignment="1">
      <alignment horizontal="left"/>
    </xf>
    <xf numFmtId="0" fontId="82" fillId="0" borderId="35" xfId="0" applyFont="1" applyFill="1" applyBorder="1" applyAlignment="1"/>
    <xf numFmtId="0" fontId="1" fillId="0" borderId="35" xfId="0" applyFont="1" applyBorder="1" applyAlignment="1"/>
    <xf numFmtId="2" fontId="12" fillId="0" borderId="35" xfId="0" applyNumberFormat="1" applyFont="1" applyBorder="1" applyAlignment="1">
      <alignment horizontal="left"/>
    </xf>
    <xf numFmtId="2" fontId="124" fillId="0" borderId="39" xfId="0" applyNumberFormat="1" applyFont="1" applyBorder="1" applyAlignment="1">
      <alignment horizontal="left"/>
    </xf>
    <xf numFmtId="0" fontId="116" fillId="0" borderId="50" xfId="0" applyFont="1" applyBorder="1" applyAlignment="1">
      <alignment horizontal="left"/>
    </xf>
    <xf numFmtId="0" fontId="19" fillId="0" borderId="50" xfId="0" applyFont="1" applyBorder="1" applyAlignment="1"/>
    <xf numFmtId="0" fontId="5" fillId="0" borderId="3" xfId="0" applyFont="1" applyBorder="1" applyAlignment="1"/>
    <xf numFmtId="0" fontId="65" fillId="0" borderId="43" xfId="0" applyFont="1" applyBorder="1" applyAlignment="1">
      <alignment horizontal="left"/>
    </xf>
    <xf numFmtId="0" fontId="95" fillId="0" borderId="40" xfId="0" applyFont="1" applyBorder="1" applyAlignment="1"/>
    <xf numFmtId="169" fontId="3" fillId="0" borderId="35" xfId="0" applyNumberFormat="1" applyFont="1" applyBorder="1" applyAlignment="1">
      <alignment horizontal="left"/>
    </xf>
    <xf numFmtId="0" fontId="48" fillId="0" borderId="40" xfId="0" applyFont="1" applyBorder="1" applyAlignment="1"/>
    <xf numFmtId="166" fontId="115" fillId="0" borderId="62" xfId="0" applyNumberFormat="1" applyFont="1" applyBorder="1" applyAlignment="1">
      <alignment horizontal="left"/>
    </xf>
    <xf numFmtId="2" fontId="20" fillId="0" borderId="43" xfId="0" applyNumberFormat="1" applyFont="1" applyBorder="1" applyAlignment="1"/>
    <xf numFmtId="0" fontId="82" fillId="0" borderId="34" xfId="0" applyFont="1" applyFill="1" applyBorder="1" applyAlignment="1"/>
    <xf numFmtId="0" fontId="1" fillId="0" borderId="54" xfId="0" applyFont="1" applyBorder="1" applyAlignment="1"/>
    <xf numFmtId="0" fontId="1" fillId="0" borderId="36" xfId="0" applyFont="1" applyBorder="1" applyAlignment="1"/>
    <xf numFmtId="0" fontId="80" fillId="0" borderId="79" xfId="0" applyFont="1" applyBorder="1" applyAlignment="1"/>
    <xf numFmtId="0" fontId="112" fillId="0" borderId="4" xfId="0" applyFont="1" applyBorder="1" applyAlignment="1"/>
    <xf numFmtId="165" fontId="119" fillId="16" borderId="39" xfId="0" applyNumberFormat="1" applyFont="1" applyFill="1" applyBorder="1" applyAlignment="1">
      <alignment horizontal="center"/>
    </xf>
    <xf numFmtId="0" fontId="23" fillId="0" borderId="10" xfId="0" applyFont="1" applyBorder="1" applyAlignment="1">
      <alignment horizontal="right"/>
    </xf>
    <xf numFmtId="0" fontId="16" fillId="0" borderId="26" xfId="0" applyFont="1" applyBorder="1" applyAlignment="1"/>
    <xf numFmtId="0" fontId="40" fillId="0" borderId="7" xfId="0" applyFont="1" applyBorder="1" applyAlignment="1"/>
    <xf numFmtId="0" fontId="37" fillId="0" borderId="3" xfId="0" applyFont="1" applyBorder="1" applyAlignment="1"/>
    <xf numFmtId="0" fontId="98" fillId="0" borderId="72" xfId="0" applyFont="1" applyBorder="1" applyAlignment="1">
      <alignment horizontal="left"/>
    </xf>
    <xf numFmtId="0" fontId="3" fillId="0" borderId="33" xfId="0" applyFont="1" applyBorder="1" applyAlignment="1"/>
    <xf numFmtId="0" fontId="19" fillId="0" borderId="75" xfId="0" applyFont="1" applyBorder="1" applyAlignment="1">
      <alignment horizontal="center"/>
    </xf>
    <xf numFmtId="0" fontId="57" fillId="0" borderId="18" xfId="0" applyFont="1" applyBorder="1" applyAlignment="1"/>
    <xf numFmtId="0" fontId="37" fillId="0" borderId="12" xfId="0" applyFont="1" applyBorder="1" applyAlignment="1"/>
    <xf numFmtId="0" fontId="23" fillId="0" borderId="10" xfId="0" applyFont="1" applyBorder="1" applyAlignment="1">
      <alignment horizontal="left"/>
    </xf>
    <xf numFmtId="0" fontId="12" fillId="0" borderId="71" xfId="0" applyFont="1" applyBorder="1" applyAlignment="1">
      <alignment horizontal="center"/>
    </xf>
    <xf numFmtId="0" fontId="99" fillId="0" borderId="32" xfId="0" applyFont="1" applyFill="1" applyBorder="1" applyAlignment="1">
      <alignment horizontal="left"/>
    </xf>
    <xf numFmtId="169" fontId="19" fillId="0" borderId="0" xfId="0" applyNumberFormat="1" applyFont="1" applyFill="1" applyBorder="1" applyAlignment="1"/>
    <xf numFmtId="0" fontId="57" fillId="0" borderId="60" xfId="0" applyFont="1" applyBorder="1" applyAlignment="1"/>
    <xf numFmtId="0" fontId="149" fillId="0" borderId="0" xfId="0" applyFont="1" applyBorder="1" applyAlignment="1"/>
    <xf numFmtId="0" fontId="149" fillId="0" borderId="0" xfId="0" applyFont="1" applyBorder="1" applyAlignment="1">
      <alignment horizontal="center"/>
    </xf>
    <xf numFmtId="0" fontId="103" fillId="0" borderId="0" xfId="0" applyFont="1" applyBorder="1" applyAlignment="1">
      <alignment horizontal="center"/>
    </xf>
    <xf numFmtId="165" fontId="20" fillId="0" borderId="0" xfId="0" applyNumberFormat="1" applyFont="1" applyBorder="1" applyAlignment="1"/>
    <xf numFmtId="0" fontId="150" fillId="0" borderId="0" xfId="0" applyFont="1" applyBorder="1" applyAlignment="1">
      <alignment horizontal="center"/>
    </xf>
    <xf numFmtId="165" fontId="1" fillId="0" borderId="0" xfId="0" applyNumberFormat="1" applyFont="1" applyBorder="1" applyAlignment="1"/>
    <xf numFmtId="0" fontId="115" fillId="0" borderId="0" xfId="0" applyFont="1" applyBorder="1" applyAlignment="1">
      <alignment horizontal="center"/>
    </xf>
    <xf numFmtId="0" fontId="40" fillId="0" borderId="0" xfId="0" applyFont="1" applyAlignment="1"/>
    <xf numFmtId="0" fontId="112" fillId="0" borderId="0" xfId="0" applyFont="1" applyAlignment="1"/>
    <xf numFmtId="0" fontId="116" fillId="0" borderId="0" xfId="0" applyFont="1" applyAlignment="1">
      <alignment horizontal="left"/>
    </xf>
    <xf numFmtId="166" fontId="12" fillId="0" borderId="0" xfId="0" applyNumberFormat="1" applyFont="1" applyAlignment="1">
      <alignment horizontal="left"/>
    </xf>
    <xf numFmtId="166" fontId="124" fillId="0" borderId="0" xfId="0" applyNumberFormat="1" applyFont="1" applyAlignment="1">
      <alignment horizontal="left"/>
    </xf>
    <xf numFmtId="2" fontId="12" fillId="0" borderId="0" xfId="0" applyNumberFormat="1" applyFont="1" applyAlignment="1">
      <alignment horizontal="left"/>
    </xf>
    <xf numFmtId="2" fontId="128" fillId="0" borderId="0" xfId="0" applyNumberFormat="1" applyFont="1" applyAlignment="1">
      <alignment horizontal="left"/>
    </xf>
    <xf numFmtId="0" fontId="121" fillId="0" borderId="0" xfId="0" applyFont="1" applyAlignment="1"/>
    <xf numFmtId="0" fontId="143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95" fillId="0" borderId="0" xfId="0" applyFont="1" applyAlignment="1"/>
    <xf numFmtId="0" fontId="121" fillId="0" borderId="0" xfId="0" applyFont="1" applyAlignment="1">
      <alignment horizontal="left"/>
    </xf>
    <xf numFmtId="0" fontId="119" fillId="0" borderId="0" xfId="0" applyFont="1" applyAlignment="1">
      <alignment horizontal="left"/>
    </xf>
    <xf numFmtId="0" fontId="137" fillId="0" borderId="0" xfId="0" applyFont="1" applyAlignment="1">
      <alignment horizontal="left"/>
    </xf>
    <xf numFmtId="0" fontId="136" fillId="0" borderId="0" xfId="0" applyFont="1" applyAlignment="1">
      <alignment horizontal="left"/>
    </xf>
    <xf numFmtId="0" fontId="135" fillId="0" borderId="0" xfId="0" applyFont="1" applyAlignment="1"/>
    <xf numFmtId="0" fontId="128" fillId="0" borderId="0" xfId="0" applyFont="1" applyAlignment="1">
      <alignment horizontal="left"/>
    </xf>
    <xf numFmtId="0" fontId="16" fillId="0" borderId="0" xfId="0" applyFont="1" applyAlignment="1"/>
    <xf numFmtId="0" fontId="21" fillId="0" borderId="0" xfId="0" applyFont="1" applyAlignment="1"/>
    <xf numFmtId="0" fontId="49" fillId="0" borderId="0" xfId="0" applyFont="1" applyAlignment="1">
      <alignment horizontal="left"/>
    </xf>
    <xf numFmtId="167" fontId="12" fillId="0" borderId="0" xfId="0" applyNumberFormat="1" applyFont="1" applyAlignment="1">
      <alignment horizontal="left"/>
    </xf>
    <xf numFmtId="167" fontId="124" fillId="0" borderId="0" xfId="0" applyNumberFormat="1" applyFont="1" applyAlignment="1">
      <alignment horizontal="left"/>
    </xf>
    <xf numFmtId="2" fontId="9" fillId="0" borderId="0" xfId="0" applyNumberFormat="1" applyFont="1" applyAlignment="1">
      <alignment horizontal="left"/>
    </xf>
    <xf numFmtId="2" fontId="70" fillId="0" borderId="0" xfId="0" applyNumberFormat="1" applyFont="1" applyAlignment="1">
      <alignment horizontal="left"/>
    </xf>
    <xf numFmtId="0" fontId="16" fillId="0" borderId="0" xfId="0" applyFont="1" applyFill="1" applyBorder="1" applyAlignment="1"/>
    <xf numFmtId="0" fontId="22" fillId="0" borderId="0" xfId="0" applyFont="1" applyFill="1" applyBorder="1" applyAlignment="1"/>
    <xf numFmtId="0" fontId="57" fillId="0" borderId="0" xfId="0" applyFont="1" applyFill="1" applyBorder="1" applyAlignment="1"/>
    <xf numFmtId="0" fontId="40" fillId="0" borderId="0" xfId="0" applyFont="1" applyFill="1" applyBorder="1" applyAlignment="1"/>
    <xf numFmtId="0" fontId="8" fillId="0" borderId="17" xfId="0" applyFont="1" applyBorder="1" applyAlignment="1"/>
    <xf numFmtId="0" fontId="8" fillId="0" borderId="8" xfId="0" applyFont="1" applyBorder="1" applyAlignment="1">
      <alignment horizontal="left"/>
    </xf>
    <xf numFmtId="0" fontId="8" fillId="0" borderId="8" xfId="0" applyFont="1" applyBorder="1" applyAlignment="1"/>
    <xf numFmtId="0" fontId="19" fillId="0" borderId="5" xfId="0" applyFont="1" applyBorder="1" applyAlignment="1">
      <alignment horizontal="center"/>
    </xf>
    <xf numFmtId="0" fontId="8" fillId="0" borderId="71" xfId="0" applyFont="1" applyBorder="1" applyAlignment="1"/>
    <xf numFmtId="0" fontId="19" fillId="0" borderId="11" xfId="0" applyFont="1" applyBorder="1" applyAlignment="1">
      <alignment horizontal="center"/>
    </xf>
    <xf numFmtId="0" fontId="8" fillId="0" borderId="71" xfId="0" applyFont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13" xfId="0" applyFont="1" applyBorder="1" applyAlignment="1"/>
    <xf numFmtId="0" fontId="19" fillId="0" borderId="11" xfId="0" applyFont="1" applyBorder="1" applyAlignment="1"/>
    <xf numFmtId="0" fontId="151" fillId="0" borderId="0" xfId="0" applyFont="1" applyFill="1" applyBorder="1" applyAlignment="1"/>
    <xf numFmtId="0" fontId="8" fillId="0" borderId="5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152" fillId="0" borderId="0" xfId="0" applyFont="1" applyFill="1" applyBorder="1" applyAlignment="1"/>
    <xf numFmtId="0" fontId="8" fillId="0" borderId="21" xfId="0" applyFont="1" applyBorder="1" applyAlignment="1"/>
    <xf numFmtId="9" fontId="3" fillId="0" borderId="18" xfId="0" applyNumberFormat="1" applyFont="1" applyBorder="1" applyAlignment="1">
      <alignment horizontal="center"/>
    </xf>
    <xf numFmtId="0" fontId="8" fillId="0" borderId="18" xfId="0" applyFont="1" applyBorder="1" applyAlignment="1"/>
    <xf numFmtId="0" fontId="3" fillId="0" borderId="18" xfId="0" applyFont="1" applyBorder="1" applyAlignment="1">
      <alignment horizontal="center"/>
    </xf>
    <xf numFmtId="9" fontId="8" fillId="0" borderId="18" xfId="0" applyNumberFormat="1" applyFont="1" applyBorder="1" applyAlignment="1">
      <alignment horizontal="center"/>
    </xf>
    <xf numFmtId="0" fontId="106" fillId="0" borderId="0" xfId="0" applyFont="1" applyFill="1" applyBorder="1" applyAlignment="1"/>
    <xf numFmtId="9" fontId="1" fillId="0" borderId="0" xfId="2" applyFont="1" applyFill="1" applyBorder="1" applyAlignment="1" applyProtection="1">
      <alignment horizontal="center"/>
    </xf>
    <xf numFmtId="0" fontId="1" fillId="0" borderId="70" xfId="0" applyFont="1" applyBorder="1" applyAlignment="1">
      <alignment horizontal="center"/>
    </xf>
    <xf numFmtId="0" fontId="8" fillId="0" borderId="27" xfId="0" applyFont="1" applyBorder="1" applyAlignment="1"/>
    <xf numFmtId="0" fontId="37" fillId="0" borderId="53" xfId="0" applyFont="1" applyBorder="1" applyAlignment="1">
      <alignment horizontal="center"/>
    </xf>
    <xf numFmtId="0" fontId="143" fillId="0" borderId="31" xfId="0" applyFont="1" applyBorder="1" applyAlignment="1">
      <alignment horizontal="center"/>
    </xf>
    <xf numFmtId="0" fontId="143" fillId="0" borderId="32" xfId="0" applyFont="1" applyBorder="1" applyAlignment="1">
      <alignment horizontal="center"/>
    </xf>
    <xf numFmtId="0" fontId="143" fillId="0" borderId="33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166" fontId="1" fillId="0" borderId="27" xfId="0" applyNumberFormat="1" applyFont="1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1" fillId="0" borderId="65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center"/>
    </xf>
    <xf numFmtId="2" fontId="153" fillId="0" borderId="0" xfId="0" applyNumberFormat="1" applyFont="1" applyFill="1" applyBorder="1" applyAlignment="1">
      <alignment horizontal="center"/>
    </xf>
    <xf numFmtId="0" fontId="37" fillId="0" borderId="62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166" fontId="1" fillId="0" borderId="35" xfId="0" applyNumberFormat="1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36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165" fontId="153" fillId="0" borderId="0" xfId="0" applyNumberFormat="1" applyFont="1" applyFill="1" applyBorder="1" applyAlignment="1">
      <alignment horizontal="center"/>
    </xf>
    <xf numFmtId="2" fontId="1" fillId="0" borderId="35" xfId="0" applyNumberFormat="1" applyFont="1" applyBorder="1" applyAlignment="1">
      <alignment horizontal="center"/>
    </xf>
    <xf numFmtId="167" fontId="153" fillId="0" borderId="0" xfId="0" applyNumberFormat="1" applyFont="1" applyFill="1" applyBorder="1" applyAlignment="1">
      <alignment horizontal="center"/>
    </xf>
    <xf numFmtId="0" fontId="37" fillId="0" borderId="55" xfId="0" applyFont="1" applyBorder="1" applyAlignment="1">
      <alignment horizontal="center"/>
    </xf>
    <xf numFmtId="0" fontId="143" fillId="0" borderId="69" xfId="0" applyFont="1" applyBorder="1" applyAlignment="1">
      <alignment horizontal="center"/>
    </xf>
    <xf numFmtId="0" fontId="143" fillId="0" borderId="67" xfId="0" applyFont="1" applyBorder="1" applyAlignment="1">
      <alignment horizontal="center"/>
    </xf>
    <xf numFmtId="0" fontId="143" fillId="0" borderId="60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166" fontId="1" fillId="0" borderId="44" xfId="0" applyNumberFormat="1" applyFont="1" applyBorder="1" applyAlignment="1">
      <alignment horizontal="center"/>
    </xf>
    <xf numFmtId="0" fontId="1" fillId="0" borderId="55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43" fillId="0" borderId="61" xfId="0" applyFont="1" applyBorder="1" applyAlignment="1">
      <alignment horizontal="center"/>
    </xf>
    <xf numFmtId="0" fontId="143" fillId="0" borderId="44" xfId="0" applyFont="1" applyBorder="1" applyAlignment="1">
      <alignment horizontal="center"/>
    </xf>
    <xf numFmtId="2" fontId="1" fillId="0" borderId="44" xfId="0" applyNumberFormat="1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1" fillId="0" borderId="64" xfId="0" applyFont="1" applyBorder="1" applyAlignment="1">
      <alignment horizontal="center"/>
    </xf>
    <xf numFmtId="0" fontId="49" fillId="0" borderId="33" xfId="0" applyFont="1" applyBorder="1" applyAlignment="1"/>
    <xf numFmtId="0" fontId="37" fillId="0" borderId="75" xfId="0" applyFont="1" applyBorder="1" applyAlignment="1">
      <alignment horizontal="center"/>
    </xf>
    <xf numFmtId="0" fontId="143" fillId="0" borderId="1" xfId="0" applyFont="1" applyBorder="1" applyAlignment="1">
      <alignment horizontal="center"/>
    </xf>
    <xf numFmtId="2" fontId="1" fillId="0" borderId="32" xfId="0" applyNumberFormat="1" applyFont="1" applyBorder="1" applyAlignment="1">
      <alignment horizontal="center"/>
    </xf>
    <xf numFmtId="0" fontId="1" fillId="0" borderId="72" xfId="0" applyFont="1" applyBorder="1" applyAlignment="1">
      <alignment horizontal="center"/>
    </xf>
    <xf numFmtId="166" fontId="1" fillId="0" borderId="32" xfId="0" applyNumberFormat="1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154" fillId="0" borderId="35" xfId="0" applyFont="1" applyBorder="1" applyAlignment="1"/>
    <xf numFmtId="2" fontId="103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/>
    <xf numFmtId="2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3" fillId="0" borderId="60" xfId="0" applyFont="1" applyBorder="1" applyAlignment="1"/>
    <xf numFmtId="165" fontId="37" fillId="0" borderId="0" xfId="0" applyNumberFormat="1" applyFont="1" applyFill="1" applyBorder="1" applyAlignment="1">
      <alignment horizontal="center"/>
    </xf>
    <xf numFmtId="169" fontId="153" fillId="0" borderId="0" xfId="0" applyNumberFormat="1" applyFont="1" applyFill="1" applyBorder="1" applyAlignment="1">
      <alignment horizontal="center"/>
    </xf>
    <xf numFmtId="2" fontId="48" fillId="0" borderId="40" xfId="0" applyNumberFormat="1" applyFont="1" applyBorder="1" applyAlignment="1">
      <alignment horizontal="center"/>
    </xf>
    <xf numFmtId="2" fontId="3" fillId="0" borderId="35" xfId="0" applyNumberFormat="1" applyFont="1" applyBorder="1" applyAlignment="1">
      <alignment horizontal="center"/>
    </xf>
    <xf numFmtId="2" fontId="3" fillId="0" borderId="39" xfId="0" applyNumberFormat="1" applyFont="1" applyBorder="1" applyAlignment="1">
      <alignment horizontal="center"/>
    </xf>
    <xf numFmtId="166" fontId="6" fillId="0" borderId="35" xfId="0" applyNumberFormat="1" applyFont="1" applyBorder="1" applyAlignment="1">
      <alignment horizontal="center"/>
    </xf>
    <xf numFmtId="2" fontId="3" fillId="0" borderId="40" xfId="0" applyNumberFormat="1" applyFont="1" applyBorder="1" applyAlignment="1">
      <alignment horizontal="center"/>
    </xf>
    <xf numFmtId="0" fontId="1" fillId="0" borderId="47" xfId="0" applyFont="1" applyBorder="1" applyAlignment="1">
      <alignment horizontal="center"/>
    </xf>
    <xf numFmtId="0" fontId="8" fillId="0" borderId="50" xfId="0" applyFont="1" applyBorder="1" applyAlignment="1"/>
    <xf numFmtId="0" fontId="37" fillId="0" borderId="59" xfId="0" applyFont="1" applyBorder="1" applyAlignment="1">
      <alignment horizontal="center"/>
    </xf>
    <xf numFmtId="2" fontId="3" fillId="0" borderId="58" xfId="0" applyNumberFormat="1" applyFont="1" applyBorder="1" applyAlignment="1">
      <alignment horizontal="center"/>
    </xf>
    <xf numFmtId="2" fontId="3" fillId="0" borderId="50" xfId="0" applyNumberFormat="1" applyFont="1" applyBorder="1" applyAlignment="1">
      <alignment horizontal="center"/>
    </xf>
    <xf numFmtId="1" fontId="3" fillId="0" borderId="50" xfId="0" applyNumberFormat="1" applyFont="1" applyBorder="1" applyAlignment="1">
      <alignment horizontal="center"/>
    </xf>
    <xf numFmtId="2" fontId="3" fillId="0" borderId="57" xfId="0" applyNumberFormat="1" applyFont="1" applyBorder="1" applyAlignment="1">
      <alignment horizontal="center"/>
    </xf>
    <xf numFmtId="165" fontId="19" fillId="0" borderId="49" xfId="0" applyNumberFormat="1" applyFont="1" applyBorder="1" applyAlignment="1">
      <alignment horizontal="center"/>
    </xf>
    <xf numFmtId="166" fontId="6" fillId="0" borderId="50" xfId="0" applyNumberFormat="1" applyFont="1" applyBorder="1" applyAlignment="1">
      <alignment horizontal="center"/>
    </xf>
    <xf numFmtId="0" fontId="1" fillId="0" borderId="59" xfId="0" applyFont="1" applyBorder="1" applyAlignment="1">
      <alignment horizontal="center"/>
    </xf>
    <xf numFmtId="1" fontId="20" fillId="0" borderId="48" xfId="0" applyNumberFormat="1" applyFont="1" applyFill="1" applyBorder="1" applyAlignment="1">
      <alignment horizontal="center"/>
    </xf>
    <xf numFmtId="166" fontId="37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right"/>
    </xf>
    <xf numFmtId="0" fontId="143" fillId="0" borderId="0" xfId="0" applyFont="1" applyFill="1" applyBorder="1" applyAlignment="1">
      <alignment horizontal="center"/>
    </xf>
    <xf numFmtId="2" fontId="152" fillId="0" borderId="0" xfId="0" applyNumberFormat="1" applyFont="1" applyFill="1" applyBorder="1" applyAlignment="1"/>
    <xf numFmtId="165" fontId="152" fillId="0" borderId="0" xfId="0" applyNumberFormat="1" applyFont="1" applyFill="1" applyBorder="1" applyAlignment="1"/>
    <xf numFmtId="167" fontId="152" fillId="0" borderId="0" xfId="0" applyNumberFormat="1" applyFont="1" applyFill="1" applyBorder="1" applyAlignment="1"/>
    <xf numFmtId="1" fontId="143" fillId="0" borderId="0" xfId="0" applyNumberFormat="1" applyFont="1" applyFill="1" applyBorder="1" applyAlignment="1">
      <alignment horizontal="center"/>
    </xf>
    <xf numFmtId="166" fontId="143" fillId="0" borderId="0" xfId="0" applyNumberFormat="1" applyFont="1" applyFill="1" applyBorder="1" applyAlignment="1">
      <alignment horizontal="center"/>
    </xf>
    <xf numFmtId="2" fontId="100" fillId="0" borderId="0" xfId="0" applyNumberFormat="1" applyFont="1" applyFill="1" applyBorder="1" applyAlignment="1"/>
    <xf numFmtId="2" fontId="106" fillId="0" borderId="0" xfId="0" applyNumberFormat="1" applyFont="1" applyFill="1" applyBorder="1" applyAlignment="1"/>
    <xf numFmtId="2" fontId="143" fillId="0" borderId="0" xfId="0" applyNumberFormat="1" applyFont="1" applyFill="1" applyBorder="1" applyAlignment="1">
      <alignment horizontal="center"/>
    </xf>
    <xf numFmtId="2" fontId="155" fillId="0" borderId="0" xfId="0" applyNumberFormat="1" applyFont="1" applyFill="1" applyBorder="1" applyAlignment="1"/>
    <xf numFmtId="169" fontId="152" fillId="0" borderId="0" xfId="0" applyNumberFormat="1" applyFont="1" applyFill="1" applyBorder="1" applyAlignment="1"/>
    <xf numFmtId="2" fontId="48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20" fillId="0" borderId="0" xfId="0" applyNumberFormat="1" applyFont="1" applyFill="1" applyBorder="1" applyAlignment="1">
      <alignment horizontal="left"/>
    </xf>
    <xf numFmtId="165" fontId="143" fillId="0" borderId="0" xfId="0" applyNumberFormat="1" applyFont="1" applyFill="1" applyBorder="1" applyAlignment="1">
      <alignment horizontal="center"/>
    </xf>
    <xf numFmtId="167" fontId="143" fillId="0" borderId="0" xfId="0" applyNumberFormat="1" applyFont="1" applyFill="1" applyBorder="1" applyAlignment="1">
      <alignment horizontal="center"/>
    </xf>
    <xf numFmtId="165" fontId="48" fillId="0" borderId="0" xfId="0" applyNumberFormat="1" applyFont="1" applyFill="1" applyBorder="1" applyAlignment="1">
      <alignment horizontal="center"/>
    </xf>
    <xf numFmtId="0" fontId="8" fillId="0" borderId="16" xfId="0" applyFont="1" applyBorder="1" applyAlignment="1"/>
    <xf numFmtId="0" fontId="8" fillId="0" borderId="60" xfId="0" applyFont="1" applyBorder="1" applyAlignment="1"/>
    <xf numFmtId="0" fontId="8" fillId="0" borderId="60" xfId="0" applyFont="1" applyBorder="1" applyAlignment="1">
      <alignment horizontal="center"/>
    </xf>
    <xf numFmtId="9" fontId="3" fillId="0" borderId="11" xfId="0" applyNumberFormat="1" applyFont="1" applyBorder="1" applyAlignment="1">
      <alignment horizontal="center"/>
    </xf>
    <xf numFmtId="0" fontId="143" fillId="0" borderId="32" xfId="0" applyFont="1" applyBorder="1" applyAlignment="1">
      <alignment horizontal="center"/>
    </xf>
    <xf numFmtId="166" fontId="1" fillId="0" borderId="53" xfId="0" applyNumberFormat="1" applyFont="1" applyBorder="1" applyAlignment="1">
      <alignment horizontal="center"/>
    </xf>
    <xf numFmtId="166" fontId="1" fillId="0" borderId="62" xfId="0" applyNumberFormat="1" applyFont="1" applyBorder="1" applyAlignment="1">
      <alignment horizontal="center"/>
    </xf>
    <xf numFmtId="166" fontId="1" fillId="0" borderId="55" xfId="0" applyNumberFormat="1" applyFont="1" applyBorder="1" applyAlignment="1">
      <alignment horizontal="center"/>
    </xf>
    <xf numFmtId="0" fontId="1" fillId="0" borderId="42" xfId="0" applyFont="1" applyFill="1" applyBorder="1" applyAlignment="1">
      <alignment horizontal="center"/>
    </xf>
    <xf numFmtId="0" fontId="143" fillId="0" borderId="46" xfId="0" applyFont="1" applyBorder="1" applyAlignment="1">
      <alignment horizontal="center"/>
    </xf>
    <xf numFmtId="2" fontId="1" fillId="0" borderId="0" xfId="0" applyNumberFormat="1" applyFont="1" applyAlignment="1"/>
    <xf numFmtId="166" fontId="1" fillId="0" borderId="75" xfId="0" applyNumberFormat="1" applyFont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2" fontId="156" fillId="0" borderId="0" xfId="0" applyNumberFormat="1" applyFont="1" applyFill="1" applyBorder="1" applyAlignment="1">
      <alignment horizontal="center"/>
    </xf>
    <xf numFmtId="2" fontId="157" fillId="0" borderId="0" xfId="0" applyNumberFormat="1" applyFont="1" applyFill="1" applyBorder="1" applyAlignment="1">
      <alignment horizontal="center"/>
    </xf>
    <xf numFmtId="167" fontId="37" fillId="0" borderId="0" xfId="0" applyNumberFormat="1" applyFont="1" applyFill="1" applyBorder="1" applyAlignment="1">
      <alignment horizontal="center"/>
    </xf>
    <xf numFmtId="2" fontId="3" fillId="0" borderId="35" xfId="0" applyNumberFormat="1" applyFont="1" applyBorder="1" applyAlignment="1">
      <alignment horizontal="center"/>
    </xf>
    <xf numFmtId="166" fontId="6" fillId="0" borderId="62" xfId="0" applyNumberFormat="1" applyFont="1" applyBorder="1" applyAlignment="1">
      <alignment horizontal="center"/>
    </xf>
    <xf numFmtId="2" fontId="3" fillId="0" borderId="50" xfId="0" applyNumberFormat="1" applyFont="1" applyBorder="1" applyAlignment="1">
      <alignment horizontal="center"/>
    </xf>
    <xf numFmtId="1" fontId="3" fillId="0" borderId="50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166" fontId="6" fillId="0" borderId="21" xfId="0" applyNumberFormat="1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165" fontId="1" fillId="0" borderId="0" xfId="0" applyNumberFormat="1" applyFont="1" applyAlignment="1"/>
    <xf numFmtId="0" fontId="1" fillId="0" borderId="0" xfId="0" applyFont="1" applyFill="1" applyAlignment="1"/>
    <xf numFmtId="0" fontId="37" fillId="0" borderId="0" xfId="0" applyFont="1" applyBorder="1" applyAlignment="1">
      <alignment horizontal="left"/>
    </xf>
    <xf numFmtId="0" fontId="8" fillId="0" borderId="11" xfId="0" applyFont="1" applyBorder="1" applyAlignment="1"/>
    <xf numFmtId="0" fontId="8" fillId="0" borderId="3" xfId="0" applyFont="1" applyBorder="1" applyAlignment="1">
      <alignment horizontal="center"/>
    </xf>
    <xf numFmtId="0" fontId="8" fillId="0" borderId="11" xfId="0" applyFont="1" applyBorder="1" applyAlignment="1">
      <alignment horizontal="left"/>
    </xf>
    <xf numFmtId="9" fontId="8" fillId="0" borderId="11" xfId="0" applyNumberFormat="1" applyFont="1" applyBorder="1" applyAlignment="1">
      <alignment horizontal="center"/>
    </xf>
    <xf numFmtId="166" fontId="1" fillId="0" borderId="30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53" xfId="0" applyFont="1" applyFill="1" applyBorder="1" applyAlignment="1">
      <alignment horizontal="center"/>
    </xf>
    <xf numFmtId="166" fontId="1" fillId="0" borderId="39" xfId="0" applyNumberFormat="1" applyFont="1" applyBorder="1" applyAlignment="1">
      <alignment horizontal="center"/>
    </xf>
    <xf numFmtId="0" fontId="1" fillId="0" borderId="62" xfId="0" applyFont="1" applyFill="1" applyBorder="1" applyAlignment="1">
      <alignment horizontal="center"/>
    </xf>
    <xf numFmtId="166" fontId="1" fillId="0" borderId="46" xfId="0" applyNumberFormat="1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43" fillId="0" borderId="45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48" fillId="0" borderId="33" xfId="0" applyFont="1" applyBorder="1" applyAlignment="1"/>
    <xf numFmtId="0" fontId="1" fillId="0" borderId="31" xfId="0" applyFont="1" applyBorder="1" applyAlignment="1">
      <alignment horizontal="center"/>
    </xf>
    <xf numFmtId="166" fontId="1" fillId="0" borderId="33" xfId="0" applyNumberFormat="1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2" fontId="1" fillId="0" borderId="39" xfId="0" applyNumberFormat="1" applyFont="1" applyBorder="1" applyAlignment="1">
      <alignment horizontal="center"/>
    </xf>
    <xf numFmtId="165" fontId="157" fillId="0" borderId="0" xfId="0" applyNumberFormat="1" applyFont="1" applyFill="1" applyBorder="1" applyAlignment="1">
      <alignment horizontal="center"/>
    </xf>
    <xf numFmtId="167" fontId="157" fillId="0" borderId="0" xfId="0" applyNumberFormat="1" applyFont="1" applyFill="1" applyBorder="1" applyAlignment="1">
      <alignment horizontal="center"/>
    </xf>
    <xf numFmtId="1" fontId="1" fillId="0" borderId="39" xfId="0" applyNumberFormat="1" applyFont="1" applyBorder="1" applyAlignment="1">
      <alignment horizontal="center"/>
    </xf>
    <xf numFmtId="166" fontId="1" fillId="0" borderId="37" xfId="0" applyNumberFormat="1" applyFont="1" applyBorder="1" applyAlignment="1">
      <alignment horizontal="center"/>
    </xf>
    <xf numFmtId="169" fontId="157" fillId="0" borderId="0" xfId="0" applyNumberFormat="1" applyFont="1" applyFill="1" applyBorder="1" applyAlignment="1">
      <alignment horizontal="center"/>
    </xf>
    <xf numFmtId="1" fontId="143" fillId="0" borderId="35" xfId="0" applyNumberFormat="1" applyFont="1" applyBorder="1" applyAlignment="1">
      <alignment horizontal="center"/>
    </xf>
    <xf numFmtId="166" fontId="6" fillId="0" borderId="39" xfId="0" applyNumberFormat="1" applyFont="1" applyBorder="1" applyAlignment="1">
      <alignment horizontal="center"/>
    </xf>
    <xf numFmtId="166" fontId="6" fillId="0" borderId="20" xfId="0" applyNumberFormat="1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1" fontId="20" fillId="0" borderId="59" xfId="0" applyNumberFormat="1" applyFont="1" applyFill="1" applyBorder="1" applyAlignment="1">
      <alignment horizontal="center"/>
    </xf>
    <xf numFmtId="2" fontId="143" fillId="0" borderId="31" xfId="0" applyNumberFormat="1" applyFont="1" applyBorder="1" applyAlignment="1">
      <alignment horizontal="center"/>
    </xf>
    <xf numFmtId="2" fontId="143" fillId="0" borderId="32" xfId="0" applyNumberFormat="1" applyFont="1" applyBorder="1" applyAlignment="1">
      <alignment horizontal="center"/>
    </xf>
    <xf numFmtId="2" fontId="143" fillId="0" borderId="33" xfId="0" applyNumberFormat="1" applyFont="1" applyBorder="1" applyAlignment="1">
      <alignment horizontal="center"/>
    </xf>
    <xf numFmtId="2" fontId="6" fillId="0" borderId="29" xfId="0" applyNumberFormat="1" applyFont="1" applyBorder="1" applyAlignment="1">
      <alignment horizontal="center"/>
    </xf>
    <xf numFmtId="166" fontId="6" fillId="0" borderId="30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53" xfId="0" applyFont="1" applyFill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2" fontId="6" fillId="0" borderId="39" xfId="0" applyNumberFormat="1" applyFont="1" applyBorder="1" applyAlignment="1">
      <alignment horizontal="center"/>
    </xf>
    <xf numFmtId="2" fontId="143" fillId="0" borderId="69" xfId="0" applyNumberFormat="1" applyFont="1" applyBorder="1" applyAlignment="1">
      <alignment horizontal="center"/>
    </xf>
    <xf numFmtId="2" fontId="143" fillId="0" borderId="67" xfId="0" applyNumberFormat="1" applyFont="1" applyBorder="1" applyAlignment="1">
      <alignment horizontal="center"/>
    </xf>
    <xf numFmtId="2" fontId="143" fillId="0" borderId="60" xfId="0" applyNumberFormat="1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166" fontId="6" fillId="0" borderId="46" xfId="0" applyNumberFormat="1" applyFont="1" applyBorder="1" applyAlignment="1">
      <alignment horizontal="center"/>
    </xf>
    <xf numFmtId="0" fontId="6" fillId="0" borderId="67" xfId="0" applyFont="1" applyBorder="1" applyAlignment="1">
      <alignment horizontal="center"/>
    </xf>
    <xf numFmtId="2" fontId="143" fillId="0" borderId="61" xfId="0" applyNumberFormat="1" applyFont="1" applyBorder="1" applyAlignment="1">
      <alignment horizontal="center"/>
    </xf>
    <xf numFmtId="2" fontId="143" fillId="0" borderId="44" xfId="0" applyNumberFormat="1" applyFont="1" applyBorder="1" applyAlignment="1">
      <alignment horizontal="center"/>
    </xf>
    <xf numFmtId="2" fontId="143" fillId="0" borderId="46" xfId="0" applyNumberFormat="1" applyFont="1" applyBorder="1" applyAlignment="1">
      <alignment horizontal="center"/>
    </xf>
    <xf numFmtId="0" fontId="6" fillId="0" borderId="41" xfId="0" applyFont="1" applyBorder="1" applyAlignment="1">
      <alignment horizontal="center"/>
    </xf>
    <xf numFmtId="2" fontId="6" fillId="0" borderId="44" xfId="0" applyNumberFormat="1" applyFont="1" applyBorder="1" applyAlignment="1">
      <alignment horizontal="center"/>
    </xf>
    <xf numFmtId="0" fontId="6" fillId="0" borderId="45" xfId="0" applyFont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2" fontId="143" fillId="0" borderId="1" xfId="0" applyNumberFormat="1" applyFont="1" applyBorder="1" applyAlignment="1">
      <alignment horizontal="center"/>
    </xf>
    <xf numFmtId="2" fontId="143" fillId="0" borderId="32" xfId="0" applyNumberFormat="1" applyFont="1" applyBorder="1" applyAlignment="1">
      <alignment horizontal="center"/>
    </xf>
    <xf numFmtId="0" fontId="6" fillId="0" borderId="64" xfId="0" applyFont="1" applyBorder="1" applyAlignment="1">
      <alignment horizontal="center"/>
    </xf>
    <xf numFmtId="2" fontId="6" fillId="0" borderId="32" xfId="0" applyNumberFormat="1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72" xfId="0" applyFont="1" applyBorder="1" applyAlignment="1">
      <alignment horizontal="center"/>
    </xf>
    <xf numFmtId="166" fontId="6" fillId="0" borderId="33" xfId="0" applyNumberFormat="1" applyFont="1" applyBorder="1" applyAlignment="1">
      <alignment horizontal="center"/>
    </xf>
    <xf numFmtId="0" fontId="6" fillId="0" borderId="39" xfId="0" applyFont="1" applyBorder="1" applyAlignment="1">
      <alignment horizontal="center"/>
    </xf>
    <xf numFmtId="167" fontId="155" fillId="0" borderId="0" xfId="0" applyNumberFormat="1" applyFont="1" applyFill="1" applyBorder="1" applyAlignment="1"/>
    <xf numFmtId="165" fontId="155" fillId="0" borderId="0" xfId="0" applyNumberFormat="1" applyFont="1" applyFill="1" applyBorder="1" applyAlignment="1"/>
    <xf numFmtId="2" fontId="48" fillId="0" borderId="40" xfId="0" applyNumberFormat="1" applyFont="1" applyBorder="1" applyAlignment="1">
      <alignment horizontal="center"/>
    </xf>
    <xf numFmtId="2" fontId="3" fillId="0" borderId="40" xfId="0" applyNumberFormat="1" applyFont="1" applyBorder="1" applyAlignment="1">
      <alignment horizontal="center"/>
    </xf>
    <xf numFmtId="2" fontId="3" fillId="0" borderId="58" xfId="0" applyNumberFormat="1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1" fontId="6" fillId="0" borderId="59" xfId="0" applyNumberFormat="1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11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9" fontId="8" fillId="2" borderId="11" xfId="0" applyNumberFormat="1" applyFont="1" applyFill="1" applyBorder="1" applyAlignment="1">
      <alignment horizontal="center"/>
    </xf>
    <xf numFmtId="0" fontId="1" fillId="2" borderId="53" xfId="0" applyFont="1" applyFill="1" applyBorder="1" applyAlignment="1">
      <alignment horizontal="center"/>
    </xf>
    <xf numFmtId="0" fontId="6" fillId="0" borderId="35" xfId="0" applyFont="1" applyBorder="1" applyAlignment="1">
      <alignment horizontal="center"/>
    </xf>
    <xf numFmtId="0" fontId="1" fillId="2" borderId="62" xfId="0" applyFont="1" applyFill="1" applyBorder="1" applyAlignment="1">
      <alignment horizontal="center"/>
    </xf>
    <xf numFmtId="2" fontId="158" fillId="0" borderId="0" xfId="0" applyNumberFormat="1" applyFont="1" applyFill="1" applyBorder="1" applyAlignment="1">
      <alignment horizontal="center"/>
    </xf>
    <xf numFmtId="0" fontId="6" fillId="0" borderId="44" xfId="0" applyFont="1" applyBorder="1" applyAlignment="1">
      <alignment horizontal="center"/>
    </xf>
    <xf numFmtId="166" fontId="6" fillId="0" borderId="44" xfId="0" applyNumberFormat="1" applyFont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166" fontId="6" fillId="0" borderId="32" xfId="0" applyNumberFormat="1" applyFont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169" fontId="155" fillId="0" borderId="0" xfId="0" applyNumberFormat="1" applyFont="1" applyFill="1" applyBorder="1" applyAlignment="1"/>
    <xf numFmtId="0" fontId="6" fillId="0" borderId="50" xfId="0" applyFont="1" applyBorder="1" applyAlignment="1">
      <alignment horizontal="center"/>
    </xf>
    <xf numFmtId="1" fontId="20" fillId="2" borderId="59" xfId="0" applyNumberFormat="1" applyFont="1" applyFill="1" applyBorder="1" applyAlignment="1">
      <alignment horizontal="center"/>
    </xf>
    <xf numFmtId="166" fontId="6" fillId="0" borderId="29" xfId="0" applyNumberFormat="1" applyFont="1" applyBorder="1" applyAlignment="1">
      <alignment horizontal="center"/>
    </xf>
    <xf numFmtId="0" fontId="20" fillId="2" borderId="53" xfId="0" applyFont="1" applyFill="1" applyBorder="1" applyAlignment="1">
      <alignment horizontal="center"/>
    </xf>
    <xf numFmtId="0" fontId="20" fillId="2" borderId="62" xfId="0" applyFont="1" applyFill="1" applyBorder="1" applyAlignment="1">
      <alignment horizontal="center"/>
    </xf>
    <xf numFmtId="2" fontId="143" fillId="0" borderId="45" xfId="0" applyNumberFormat="1" applyFont="1" applyBorder="1" applyAlignment="1">
      <alignment horizontal="center"/>
    </xf>
    <xf numFmtId="167" fontId="1" fillId="0" borderId="0" xfId="0" applyNumberFormat="1" applyFont="1" applyFill="1" applyBorder="1" applyAlignment="1"/>
    <xf numFmtId="2" fontId="6" fillId="0" borderId="33" xfId="0" applyNumberFormat="1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155" fillId="0" borderId="0" xfId="0" applyFont="1" applyAlignment="1"/>
    <xf numFmtId="2" fontId="157" fillId="0" borderId="0" xfId="0" applyNumberFormat="1" applyFont="1" applyFill="1" applyBorder="1" applyAlignment="1"/>
    <xf numFmtId="0" fontId="1" fillId="11" borderId="0" xfId="0" applyFont="1" applyFill="1" applyAlignment="1"/>
    <xf numFmtId="0" fontId="2" fillId="11" borderId="0" xfId="0" applyFont="1" applyFill="1" applyAlignment="1"/>
    <xf numFmtId="0" fontId="6" fillId="0" borderId="0" xfId="0" applyFont="1" applyFill="1" applyBorder="1" applyAlignment="1"/>
    <xf numFmtId="0" fontId="111" fillId="0" borderId="0" xfId="0" applyFont="1" applyAlignment="1">
      <alignment horizontal="center"/>
    </xf>
    <xf numFmtId="0" fontId="112" fillId="0" borderId="0" xfId="0" applyFont="1" applyFill="1" applyBorder="1" applyAlignment="1">
      <alignment horizontal="left"/>
    </xf>
    <xf numFmtId="166" fontId="15" fillId="0" borderId="0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9" fontId="1" fillId="11" borderId="0" xfId="0" applyNumberFormat="1" applyFont="1" applyFill="1" applyBorder="1" applyAlignment="1"/>
    <xf numFmtId="0" fontId="3" fillId="0" borderId="5" xfId="0" applyFont="1" applyBorder="1" applyAlignment="1">
      <alignment horizontal="left"/>
    </xf>
    <xf numFmtId="0" fontId="1" fillId="0" borderId="0" xfId="0" applyFont="1" applyFill="1" applyBorder="1" applyAlignment="1"/>
    <xf numFmtId="0" fontId="1" fillId="11" borderId="0" xfId="0" applyFont="1" applyFill="1" applyBorder="1" applyAlignment="1"/>
    <xf numFmtId="0" fontId="3" fillId="0" borderId="11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40" fillId="11" borderId="0" xfId="0" applyFont="1" applyFill="1" applyBorder="1" applyAlignment="1"/>
    <xf numFmtId="0" fontId="12" fillId="0" borderId="2" xfId="0" applyFont="1" applyBorder="1" applyAlignment="1">
      <alignment horizontal="center"/>
    </xf>
    <xf numFmtId="0" fontId="3" fillId="11" borderId="0" xfId="0" applyFont="1" applyFill="1" applyBorder="1" applyAlignment="1">
      <alignment horizontal="left"/>
    </xf>
    <xf numFmtId="2" fontId="15" fillId="0" borderId="0" xfId="0" applyNumberFormat="1" applyFont="1" applyFill="1" applyBorder="1" applyAlignment="1">
      <alignment horizontal="center"/>
    </xf>
    <xf numFmtId="0" fontId="121" fillId="0" borderId="0" xfId="0" applyFont="1" applyFill="1" applyBorder="1" applyAlignment="1">
      <alignment horizontal="left"/>
    </xf>
    <xf numFmtId="0" fontId="119" fillId="0" borderId="0" xfId="0" applyFont="1" applyFill="1" applyBorder="1" applyAlignment="1">
      <alignment horizontal="left"/>
    </xf>
    <xf numFmtId="0" fontId="159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3" fillId="0" borderId="48" xfId="0" applyFont="1" applyFill="1" applyBorder="1" applyAlignment="1">
      <alignment horizontal="center"/>
    </xf>
    <xf numFmtId="0" fontId="20" fillId="11" borderId="0" xfId="0" applyFont="1" applyFill="1" applyBorder="1" applyAlignment="1">
      <alignment horizontal="left"/>
    </xf>
    <xf numFmtId="0" fontId="19" fillId="11" borderId="0" xfId="0" applyFont="1" applyFill="1" applyBorder="1" applyAlignment="1">
      <alignment horizontal="left"/>
    </xf>
    <xf numFmtId="0" fontId="12" fillId="11" borderId="0" xfId="0" applyFont="1" applyFill="1" applyBorder="1" applyAlignment="1">
      <alignment horizontal="left"/>
    </xf>
    <xf numFmtId="0" fontId="160" fillId="0" borderId="0" xfId="0" applyFont="1" applyFill="1" applyBorder="1" applyAlignment="1"/>
    <xf numFmtId="49" fontId="3" fillId="0" borderId="62" xfId="0" applyNumberFormat="1" applyFont="1" applyBorder="1" applyAlignment="1">
      <alignment horizontal="center"/>
    </xf>
    <xf numFmtId="164" fontId="12" fillId="0" borderId="47" xfId="0" applyNumberFormat="1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2" fontId="161" fillId="0" borderId="0" xfId="0" applyNumberFormat="1" applyFont="1" applyFill="1" applyBorder="1" applyAlignment="1">
      <alignment horizontal="left" vertical="center" wrapText="1"/>
    </xf>
    <xf numFmtId="0" fontId="162" fillId="0" borderId="0" xfId="0" applyFont="1" applyFill="1" applyBorder="1" applyAlignment="1"/>
    <xf numFmtId="0" fontId="3" fillId="0" borderId="9" xfId="0" applyFont="1" applyBorder="1" applyAlignment="1">
      <alignment horizontal="right"/>
    </xf>
    <xf numFmtId="0" fontId="80" fillId="0" borderId="0" xfId="0" applyFont="1" applyFill="1" applyBorder="1" applyAlignment="1"/>
    <xf numFmtId="0" fontId="57" fillId="0" borderId="0" xfId="0" applyFont="1" applyFill="1" applyBorder="1" applyAlignment="1"/>
    <xf numFmtId="2" fontId="11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32" fillId="0" borderId="0" xfId="0" applyFont="1" applyFill="1" applyBorder="1" applyAlignment="1">
      <alignment horizontal="left"/>
    </xf>
    <xf numFmtId="49" fontId="12" fillId="0" borderId="0" xfId="0" applyNumberFormat="1" applyFont="1" applyFill="1" applyBorder="1" applyAlignment="1"/>
    <xf numFmtId="0" fontId="32" fillId="0" borderId="0" xfId="0" applyFont="1" applyBorder="1" applyAlignment="1">
      <alignment horizontal="center"/>
    </xf>
    <xf numFmtId="0" fontId="20" fillId="0" borderId="0" xfId="0" applyFont="1" applyFill="1" applyBorder="1" applyAlignment="1"/>
    <xf numFmtId="0" fontId="12" fillId="0" borderId="47" xfId="0" applyFont="1" applyBorder="1" applyAlignment="1"/>
    <xf numFmtId="0" fontId="120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0" fontId="163" fillId="0" borderId="0" xfId="0" applyFont="1" applyFill="1" applyBorder="1" applyAlignment="1"/>
    <xf numFmtId="0" fontId="12" fillId="0" borderId="47" xfId="0" applyFont="1" applyFill="1" applyBorder="1" applyAlignment="1">
      <alignment horizontal="left"/>
    </xf>
    <xf numFmtId="167" fontId="12" fillId="0" borderId="0" xfId="0" applyNumberFormat="1" applyFont="1" applyBorder="1" applyAlignment="1">
      <alignment horizontal="center"/>
    </xf>
    <xf numFmtId="0" fontId="65" fillId="0" borderId="0" xfId="0" applyFont="1" applyFill="1" applyBorder="1" applyAlignment="1">
      <alignment horizontal="left"/>
    </xf>
    <xf numFmtId="167" fontId="3" fillId="0" borderId="0" xfId="0" applyNumberFormat="1" applyFont="1" applyFill="1" applyBorder="1" applyAlignment="1">
      <alignment horizontal="center"/>
    </xf>
    <xf numFmtId="2" fontId="115" fillId="0" borderId="0" xfId="0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2" fillId="11" borderId="0" xfId="0" applyFont="1" applyFill="1" applyBorder="1" applyAlignment="1"/>
    <xf numFmtId="0" fontId="2" fillId="0" borderId="0" xfId="0" applyFont="1" applyBorder="1" applyAlignment="1">
      <alignment horizontal="right"/>
    </xf>
    <xf numFmtId="0" fontId="16" fillId="11" borderId="0" xfId="0" applyFont="1" applyFill="1" applyBorder="1" applyAlignment="1"/>
    <xf numFmtId="0" fontId="57" fillId="11" borderId="0" xfId="0" applyFont="1" applyFill="1" applyBorder="1" applyAlignment="1"/>
    <xf numFmtId="0" fontId="3" fillId="11" borderId="0" xfId="0" applyFont="1" applyFill="1" applyBorder="1" applyAlignment="1"/>
    <xf numFmtId="0" fontId="19" fillId="11" borderId="0" xfId="0" applyFont="1" applyFill="1" applyBorder="1" applyAlignment="1"/>
    <xf numFmtId="0" fontId="121" fillId="11" borderId="0" xfId="0" applyFont="1" applyFill="1" applyBorder="1" applyAlignment="1"/>
    <xf numFmtId="0" fontId="20" fillId="11" borderId="0" xfId="0" applyFont="1" applyFill="1" applyBorder="1" applyAlignment="1"/>
    <xf numFmtId="0" fontId="37" fillId="11" borderId="0" xfId="0" applyFont="1" applyFill="1" applyBorder="1" applyAlignment="1"/>
    <xf numFmtId="0" fontId="12" fillId="11" borderId="0" xfId="0" applyFont="1" applyFill="1" applyBorder="1" applyAlignment="1"/>
    <xf numFmtId="0" fontId="11" fillId="0" borderId="37" xfId="0" applyFont="1" applyBorder="1" applyAlignment="1"/>
    <xf numFmtId="2" fontId="128" fillId="0" borderId="0" xfId="0" applyNumberFormat="1" applyFont="1" applyFill="1" applyBorder="1" applyAlignment="1">
      <alignment horizontal="left"/>
    </xf>
    <xf numFmtId="0" fontId="143" fillId="0" borderId="0" xfId="0" applyFont="1" applyFill="1" applyBorder="1" applyAlignment="1">
      <alignment horizontal="left"/>
    </xf>
    <xf numFmtId="0" fontId="96" fillId="0" borderId="0" xfId="0" applyFont="1" applyBorder="1" applyAlignment="1"/>
    <xf numFmtId="0" fontId="137" fillId="0" borderId="0" xfId="0" applyFont="1" applyFill="1" applyBorder="1" applyAlignment="1">
      <alignment horizontal="left"/>
    </xf>
    <xf numFmtId="0" fontId="136" fillId="0" borderId="0" xfId="0" applyFont="1" applyFill="1" applyBorder="1" applyAlignment="1">
      <alignment horizontal="left"/>
    </xf>
    <xf numFmtId="165" fontId="15" fillId="0" borderId="0" xfId="0" applyNumberFormat="1" applyFont="1" applyFill="1" applyBorder="1" applyAlignment="1">
      <alignment horizontal="center"/>
    </xf>
    <xf numFmtId="0" fontId="22" fillId="11" borderId="0" xfId="0" applyFont="1" applyFill="1" applyBorder="1" applyAlignment="1"/>
    <xf numFmtId="0" fontId="164" fillId="11" borderId="0" xfId="0" applyFont="1" applyFill="1" applyBorder="1" applyAlignment="1"/>
    <xf numFmtId="0" fontId="103" fillId="0" borderId="0" xfId="0" applyFont="1" applyFill="1" applyBorder="1" applyAlignment="1"/>
    <xf numFmtId="0" fontId="100" fillId="0" borderId="0" xfId="0" applyFont="1" applyFill="1" applyBorder="1" applyAlignment="1"/>
    <xf numFmtId="2" fontId="124" fillId="0" borderId="0" xfId="0" applyNumberFormat="1" applyFont="1" applyFill="1" applyBorder="1" applyAlignment="1">
      <alignment horizontal="left"/>
    </xf>
    <xf numFmtId="0" fontId="48" fillId="0" borderId="0" xfId="0" applyFont="1" applyBorder="1" applyAlignment="1"/>
    <xf numFmtId="0" fontId="71" fillId="0" borderId="0" xfId="0" applyFont="1" applyBorder="1" applyAlignment="1"/>
    <xf numFmtId="2" fontId="53" fillId="0" borderId="0" xfId="0" applyNumberFormat="1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/>
    </xf>
    <xf numFmtId="0" fontId="165" fillId="0" borderId="0" xfId="0" applyFont="1" applyFill="1" applyBorder="1" applyAlignment="1">
      <alignment horizontal="left"/>
    </xf>
    <xf numFmtId="0" fontId="5" fillId="11" borderId="0" xfId="0" applyFont="1" applyFill="1" applyBorder="1" applyAlignment="1"/>
    <xf numFmtId="0" fontId="96" fillId="0" borderId="6" xfId="0" applyFont="1" applyBorder="1" applyAlignment="1">
      <alignment horizontal="left"/>
    </xf>
    <xf numFmtId="0" fontId="1" fillId="0" borderId="26" xfId="0" applyFont="1" applyBorder="1" applyAlignment="1">
      <alignment horizontal="right"/>
    </xf>
    <xf numFmtId="0" fontId="57" fillId="11" borderId="0" xfId="0" applyFont="1" applyFill="1" applyBorder="1" applyAlignment="1"/>
    <xf numFmtId="0" fontId="166" fillId="0" borderId="0" xfId="0" applyFont="1" applyFill="1" applyBorder="1" applyAlignment="1"/>
    <xf numFmtId="169" fontId="167" fillId="0" borderId="0" xfId="0" applyNumberFormat="1" applyFont="1" applyFill="1" applyBorder="1" applyAlignment="1"/>
    <xf numFmtId="49" fontId="12" fillId="0" borderId="37" xfId="0" applyNumberFormat="1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164" fontId="12" fillId="0" borderId="0" xfId="0" applyNumberFormat="1" applyFont="1" applyBorder="1" applyAlignment="1"/>
    <xf numFmtId="0" fontId="37" fillId="0" borderId="0" xfId="0" applyFont="1" applyFill="1" applyBorder="1" applyAlignment="1"/>
    <xf numFmtId="0" fontId="168" fillId="0" borderId="0" xfId="0" applyFont="1" applyFill="1" applyBorder="1" applyAlignment="1"/>
    <xf numFmtId="166" fontId="12" fillId="0" borderId="0" xfId="0" applyNumberFormat="1" applyFont="1" applyFill="1" applyBorder="1" applyAlignment="1">
      <alignment horizontal="left"/>
    </xf>
    <xf numFmtId="166" fontId="124" fillId="0" borderId="0" xfId="0" applyNumberFormat="1" applyFont="1" applyFill="1" applyBorder="1" applyAlignment="1">
      <alignment horizontal="left"/>
    </xf>
    <xf numFmtId="166" fontId="11" fillId="0" borderId="0" xfId="0" applyNumberFormat="1" applyFont="1" applyFill="1" applyBorder="1" applyAlignment="1"/>
    <xf numFmtId="167" fontId="1" fillId="0" borderId="0" xfId="0" applyNumberFormat="1" applyFont="1" applyBorder="1" applyAlignment="1">
      <alignment horizontal="left"/>
    </xf>
    <xf numFmtId="0" fontId="71" fillId="0" borderId="0" xfId="0" applyFont="1" applyBorder="1" applyAlignment="1">
      <alignment horizontal="left"/>
    </xf>
    <xf numFmtId="0" fontId="3" fillId="0" borderId="75" xfId="0" applyFont="1" applyBorder="1" applyAlignment="1">
      <alignment horizontal="center"/>
    </xf>
    <xf numFmtId="0" fontId="44" fillId="0" borderId="43" xfId="0" applyFont="1" applyBorder="1" applyAlignment="1"/>
    <xf numFmtId="164" fontId="3" fillId="0" borderId="41" xfId="0" applyNumberFormat="1" applyFont="1" applyBorder="1" applyAlignment="1">
      <alignment horizontal="left"/>
    </xf>
    <xf numFmtId="165" fontId="1" fillId="0" borderId="0" xfId="0" applyNumberFormat="1" applyFont="1" applyBorder="1" applyAlignment="1">
      <alignment horizontal="left"/>
    </xf>
    <xf numFmtId="0" fontId="34" fillId="11" borderId="0" xfId="0" applyFont="1" applyFill="1" applyBorder="1" applyAlignment="1"/>
    <xf numFmtId="2" fontId="1" fillId="0" borderId="0" xfId="0" applyNumberFormat="1" applyFont="1" applyFill="1" applyBorder="1" applyAlignment="1">
      <alignment horizontal="left"/>
    </xf>
    <xf numFmtId="0" fontId="34" fillId="0" borderId="35" xfId="0" applyFont="1" applyFill="1" applyBorder="1" applyAlignment="1"/>
    <xf numFmtId="0" fontId="48" fillId="0" borderId="59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left"/>
    </xf>
    <xf numFmtId="0" fontId="20" fillId="0" borderId="35" xfId="0" applyFont="1" applyFill="1" applyBorder="1" applyAlignment="1"/>
    <xf numFmtId="0" fontId="78" fillId="0" borderId="0" xfId="0" applyFont="1" applyFill="1" applyBorder="1" applyAlignment="1"/>
    <xf numFmtId="0" fontId="99" fillId="0" borderId="0" xfId="0" applyFont="1" applyBorder="1" applyAlignment="1">
      <alignment horizontal="left"/>
    </xf>
    <xf numFmtId="0" fontId="15" fillId="11" borderId="0" xfId="0" applyFont="1" applyFill="1" applyBorder="1" applyAlignment="1"/>
    <xf numFmtId="0" fontId="52" fillId="0" borderId="0" xfId="0" applyFont="1" applyBorder="1">
      <alignment vertical="center"/>
    </xf>
    <xf numFmtId="0" fontId="5" fillId="0" borderId="0" xfId="0" applyFont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165" fontId="42" fillId="0" borderId="0" xfId="0" applyNumberFormat="1" applyFont="1" applyBorder="1" applyAlignment="1">
      <alignment horizontal="center"/>
    </xf>
    <xf numFmtId="0" fontId="4" fillId="11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10" fillId="11" borderId="0" xfId="0" applyFont="1" applyFill="1" applyBorder="1" applyAlignment="1"/>
    <xf numFmtId="2" fontId="38" fillId="0" borderId="0" xfId="0" applyNumberFormat="1" applyFont="1" applyBorder="1" applyAlignment="1">
      <alignment horizontal="center"/>
    </xf>
    <xf numFmtId="166" fontId="26" fillId="0" borderId="0" xfId="0" applyNumberFormat="1" applyFont="1" applyFill="1" applyBorder="1" applyAlignment="1"/>
    <xf numFmtId="0" fontId="1" fillId="11" borderId="0" xfId="0" applyFont="1" applyFill="1" applyBorder="1" applyAlignment="1"/>
    <xf numFmtId="0" fontId="19" fillId="0" borderId="0" xfId="0" applyFont="1" applyFill="1" applyBorder="1" applyAlignment="1"/>
    <xf numFmtId="0" fontId="80" fillId="11" borderId="0" xfId="0" applyFont="1" applyFill="1" applyBorder="1" applyAlignment="1"/>
    <xf numFmtId="0" fontId="100" fillId="0" borderId="0" xfId="0" applyFont="1" applyFill="1" applyBorder="1" applyAlignment="1">
      <alignment horizontal="right"/>
    </xf>
    <xf numFmtId="165" fontId="31" fillId="0" borderId="0" xfId="0" applyNumberFormat="1" applyFont="1" applyFill="1" applyBorder="1" applyAlignment="1">
      <alignment horizontal="left"/>
    </xf>
    <xf numFmtId="0" fontId="17" fillId="11" borderId="0" xfId="0" applyFont="1" applyFill="1" applyBorder="1" applyAlignment="1"/>
    <xf numFmtId="0" fontId="93" fillId="11" borderId="0" xfId="0" applyFont="1" applyFill="1" applyBorder="1" applyAlignment="1"/>
    <xf numFmtId="0" fontId="95" fillId="11" borderId="0" xfId="0" applyFont="1" applyFill="1" applyBorder="1" applyAlignment="1"/>
    <xf numFmtId="0" fontId="57" fillId="0" borderId="0" xfId="0" applyFont="1" applyBorder="1" applyAlignment="1">
      <alignment horizontal="center" vertical="center"/>
    </xf>
    <xf numFmtId="0" fontId="163" fillId="0" borderId="0" xfId="0" applyFont="1" applyBorder="1" applyAlignment="1"/>
    <xf numFmtId="0" fontId="71" fillId="11" borderId="0" xfId="0" applyFont="1" applyFill="1" applyBorder="1" applyAlignment="1"/>
    <xf numFmtId="0" fontId="80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2" fontId="11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/>
    <xf numFmtId="0" fontId="111" fillId="0" borderId="0" xfId="0" applyFont="1" applyFill="1" applyBorder="1" applyAlignment="1"/>
    <xf numFmtId="9" fontId="1" fillId="0" borderId="0" xfId="0" applyNumberFormat="1" applyFont="1" applyFill="1" applyBorder="1" applyAlignment="1"/>
    <xf numFmtId="0" fontId="25" fillId="0" borderId="0" xfId="0" applyFont="1" applyFill="1" applyBorder="1" applyAlignment="1"/>
  </cellXfs>
  <cellStyles count="3">
    <cellStyle name="Обычный" xfId="0" builtinId="0"/>
    <cellStyle name="Обычный 2" xfId="1"/>
    <cellStyle name="Процентный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CC9900"/>
      <rgbColor rgb="00990066"/>
      <rgbColor rgb="00008080"/>
      <rgbColor rgb="00C3D69B"/>
      <rgbColor rgb="00808080"/>
      <rgbColor rgb="009999FF"/>
      <rgbColor rgb="00993366"/>
      <rgbColor rgb="00EBF1DE"/>
      <rgbColor rgb="00CCFFFF"/>
      <rgbColor rgb="00660066"/>
      <rgbColor rgb="00FF8080"/>
      <rgbColor rgb="000066CC"/>
      <rgbColor rgb="00BDD7EE"/>
      <rgbColor rgb="00000080"/>
      <rgbColor rgb="00FF00FF"/>
      <rgbColor rgb="00FFD966"/>
      <rgbColor rgb="0000FFFF"/>
      <rgbColor rgb="00800080"/>
      <rgbColor rgb="00800000"/>
      <rgbColor rgb="00008080"/>
      <rgbColor rgb="000000FF"/>
      <rgbColor rgb="0000CCFF"/>
      <rgbColor rgb="00CCFFFF"/>
      <rgbColor rgb="00F2DCDB"/>
      <rgbColor rgb="00FDEADA"/>
      <rgbColor rgb="0099CCFF"/>
      <rgbColor rgb="00E6B9B8"/>
      <rgbColor rgb="00CC99FF"/>
      <rgbColor rgb="00FAC090"/>
      <rgbColor rgb="003366FF"/>
      <rgbColor rgb="0033CCCC"/>
      <rgbColor rgb="0092D050"/>
      <rgbColor rgb="00FFC000"/>
      <rgbColor rgb="00FF9900"/>
      <rgbColor rgb="00FF6600"/>
      <rgbColor rgb="00666699"/>
      <rgbColor rgb="00969696"/>
      <rgbColor rgb="00002060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www.wps.cn/officeDocument/2020/cellImage" Target="NUL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H1239"/>
  <sheetViews>
    <sheetView workbookViewId="0">
      <selection activeCell="Q17" sqref="Q17"/>
    </sheetView>
  </sheetViews>
  <sheetFormatPr defaultColWidth="10" defaultRowHeight="14.5"/>
  <cols>
    <col min="1" max="1" width="0.54296875" customWidth="1"/>
    <col min="2" max="2" width="5.54296875" customWidth="1"/>
    <col min="3" max="3" width="24" customWidth="1"/>
    <col min="4" max="4" width="5.6328125" style="1" customWidth="1"/>
    <col min="5" max="5" width="5.08984375" style="1" customWidth="1"/>
    <col min="6" max="6" width="4.90625" style="1" customWidth="1"/>
    <col min="7" max="7" width="5.54296875" style="1" customWidth="1"/>
    <col min="8" max="8" width="7.08984375" style="1" customWidth="1"/>
    <col min="9" max="9" width="4.54296875" style="1" customWidth="1"/>
    <col min="10" max="10" width="4.90625" style="1" customWidth="1"/>
    <col min="11" max="11" width="5" style="1" customWidth="1"/>
    <col min="12" max="12" width="4.90625" style="1" customWidth="1"/>
    <col min="13" max="13" width="4.453125" style="1" customWidth="1"/>
    <col min="14" max="14" width="4.36328125" style="1" customWidth="1"/>
    <col min="15" max="15" width="4.453125" style="1" customWidth="1"/>
    <col min="16" max="16" width="4.90625" style="1" customWidth="1"/>
    <col min="17" max="17" width="4" customWidth="1"/>
    <col min="18" max="18" width="8" customWidth="1"/>
    <col min="19" max="19" width="6.08984375" customWidth="1"/>
    <col min="20" max="20" width="22" customWidth="1"/>
    <col min="21" max="21" width="7.54296875" bestFit="1" customWidth="1"/>
    <col min="22" max="22" width="9.08984375" customWidth="1"/>
    <col min="24" max="24" width="6.453125" bestFit="1" customWidth="1"/>
    <col min="25" max="25" width="8.453125" bestFit="1" customWidth="1"/>
    <col min="26" max="26" width="14.6328125" customWidth="1"/>
    <col min="31" max="31" width="7.90625" customWidth="1"/>
    <col min="32" max="32" width="4.90625" customWidth="1"/>
    <col min="33" max="33" width="5.90625" customWidth="1"/>
  </cols>
  <sheetData>
    <row r="1" spans="2:59" ht="7.5" customHeight="1">
      <c r="U1" s="2"/>
      <c r="V1" s="2"/>
      <c r="W1" s="2"/>
      <c r="X1" s="3"/>
      <c r="Y1" s="4"/>
      <c r="Z1" s="5"/>
      <c r="AA1" s="6"/>
      <c r="AB1" s="5"/>
      <c r="AC1" s="1"/>
      <c r="AD1" s="1"/>
      <c r="AE1" s="2"/>
      <c r="AF1" s="1"/>
      <c r="AG1" s="1"/>
      <c r="AH1" s="1"/>
      <c r="AI1" s="1"/>
      <c r="AJ1" s="2"/>
      <c r="AK1" s="2"/>
      <c r="AL1" s="2"/>
      <c r="AM1" s="3"/>
      <c r="AN1" s="7"/>
      <c r="AO1" s="2"/>
      <c r="AP1" s="2"/>
      <c r="AQ1" s="2"/>
      <c r="AR1" s="3"/>
      <c r="AS1" s="8"/>
      <c r="AT1" s="1"/>
    </row>
    <row r="2" spans="2:59">
      <c r="K2" s="9"/>
      <c r="L2" s="9"/>
      <c r="M2" s="9"/>
      <c r="N2" s="9"/>
      <c r="O2" s="9"/>
      <c r="U2" s="2"/>
      <c r="V2" s="2"/>
      <c r="W2" s="2"/>
      <c r="X2" s="7"/>
      <c r="Y2" s="4"/>
      <c r="Z2" s="10"/>
      <c r="AA2" s="6"/>
      <c r="AB2" s="5"/>
      <c r="AD2" s="2"/>
      <c r="AE2" s="2"/>
      <c r="AF2" s="2"/>
      <c r="AG2" s="7"/>
      <c r="AH2" s="7"/>
      <c r="AI2" s="1"/>
      <c r="AJ2" s="2"/>
      <c r="AK2" s="2"/>
      <c r="AL2" s="2"/>
      <c r="AM2" s="7"/>
      <c r="AN2" s="7"/>
      <c r="AO2" s="2"/>
      <c r="AP2" s="2"/>
      <c r="AQ2" s="2"/>
      <c r="AR2" s="7"/>
      <c r="AS2" s="11"/>
      <c r="AT2" s="1"/>
    </row>
    <row r="3" spans="2:59" ht="14.4" customHeight="1">
      <c r="K3" s="5"/>
      <c r="L3" s="10"/>
      <c r="M3" s="10"/>
      <c r="N3" s="10"/>
      <c r="O3" s="5"/>
      <c r="P3" s="12"/>
      <c r="V3" s="1"/>
      <c r="W3" s="1"/>
      <c r="Z3" s="5"/>
      <c r="AA3" s="5"/>
      <c r="AB3" s="5"/>
      <c r="AD3" s="13"/>
      <c r="AE3" s="1"/>
      <c r="AG3" s="1"/>
      <c r="AH3" s="1"/>
      <c r="AI3" s="1"/>
      <c r="AJ3" s="2"/>
      <c r="AK3" s="2"/>
      <c r="AL3" s="2"/>
      <c r="AM3" s="7"/>
      <c r="AN3" s="2"/>
      <c r="AO3" s="13"/>
      <c r="AP3" s="1"/>
      <c r="AR3" s="1"/>
      <c r="AS3" s="1"/>
      <c r="AT3" s="1"/>
    </row>
    <row r="4" spans="2:59">
      <c r="K4" s="9"/>
      <c r="L4" s="10"/>
      <c r="M4" s="10"/>
      <c r="N4" s="10"/>
      <c r="O4" s="10"/>
      <c r="P4" s="12"/>
      <c r="S4" s="10"/>
      <c r="T4" s="9"/>
      <c r="U4" s="9"/>
      <c r="V4" s="10"/>
      <c r="W4" s="9"/>
      <c r="X4" s="10"/>
      <c r="Y4" s="10"/>
      <c r="Z4" s="11"/>
      <c r="AA4" s="10"/>
      <c r="AB4" s="5"/>
      <c r="AD4" s="13"/>
      <c r="AE4" s="1"/>
      <c r="AG4" s="1"/>
      <c r="AH4" s="1"/>
      <c r="AI4" s="1"/>
      <c r="AJ4" s="5"/>
      <c r="AK4" s="10"/>
      <c r="AL4" s="5"/>
      <c r="AM4" s="11"/>
      <c r="AN4" s="5"/>
      <c r="AO4" s="13"/>
      <c r="AP4" s="1"/>
      <c r="AR4" s="1"/>
      <c r="AS4" s="1"/>
      <c r="AT4" s="1"/>
    </row>
    <row r="5" spans="2:59">
      <c r="K5" s="10"/>
      <c r="L5" s="9"/>
      <c r="M5" s="10"/>
      <c r="N5" s="9"/>
      <c r="O5" s="10"/>
      <c r="P5"/>
      <c r="S5" s="10"/>
      <c r="T5" s="14"/>
      <c r="U5" s="10"/>
      <c r="V5" s="10"/>
      <c r="W5" s="9"/>
      <c r="X5" s="10"/>
      <c r="Y5" s="10"/>
      <c r="Z5" s="10"/>
      <c r="AA5" s="5"/>
      <c r="AB5" s="10"/>
      <c r="AC5" s="1"/>
      <c r="AD5" s="2"/>
      <c r="AE5" s="1"/>
      <c r="AF5" s="1"/>
      <c r="AG5" s="1"/>
      <c r="AH5" s="1"/>
      <c r="AI5" s="1"/>
      <c r="AK5" s="1"/>
      <c r="AN5" s="15"/>
      <c r="AO5" s="2"/>
      <c r="AP5" s="1"/>
      <c r="AQ5" s="1"/>
      <c r="AR5" s="1"/>
      <c r="AS5" s="1"/>
      <c r="AT5" s="1"/>
    </row>
    <row r="6" spans="2:59" ht="15.5">
      <c r="F6"/>
      <c r="G6" s="2" t="s">
        <v>156</v>
      </c>
      <c r="J6"/>
      <c r="K6"/>
      <c r="M6"/>
      <c r="O6"/>
      <c r="P6"/>
      <c r="R6" s="10"/>
      <c r="S6" s="10"/>
      <c r="T6" s="14"/>
      <c r="U6" s="10"/>
      <c r="V6" s="10"/>
      <c r="W6" s="9"/>
      <c r="X6" s="10"/>
      <c r="Y6" s="10"/>
      <c r="Z6" s="16"/>
      <c r="AA6" s="4"/>
      <c r="AB6" s="17"/>
      <c r="AC6" s="1"/>
      <c r="AD6" s="1"/>
      <c r="AE6" s="1"/>
      <c r="AF6" s="1"/>
      <c r="AG6" s="1"/>
      <c r="AH6" s="1"/>
      <c r="AI6" s="1"/>
      <c r="AK6" s="18"/>
      <c r="AL6" s="10"/>
      <c r="AM6" s="10"/>
      <c r="AN6" s="10"/>
      <c r="AO6" s="4"/>
      <c r="AP6" s="17"/>
      <c r="AQ6" s="17"/>
      <c r="AR6" s="17"/>
      <c r="AS6" s="17"/>
      <c r="AT6" s="1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</row>
    <row r="7" spans="2:59">
      <c r="F7" s="1" t="s">
        <v>1070</v>
      </c>
      <c r="G7"/>
      <c r="J7"/>
      <c r="K7"/>
      <c r="M7"/>
      <c r="O7"/>
      <c r="P7"/>
      <c r="R7" s="10"/>
      <c r="S7" s="10"/>
      <c r="T7" s="14"/>
      <c r="U7" s="10"/>
      <c r="V7" s="10"/>
      <c r="W7" s="9"/>
      <c r="X7" s="19"/>
      <c r="Y7" s="10"/>
      <c r="Z7" s="16"/>
      <c r="AA7" s="4"/>
      <c r="AB7" s="17"/>
      <c r="AC7" s="1"/>
      <c r="AD7" s="5"/>
      <c r="AE7" s="10"/>
      <c r="AF7" s="5"/>
      <c r="AG7" s="1"/>
      <c r="AK7" s="20"/>
      <c r="AL7" s="10"/>
      <c r="AM7" s="10"/>
      <c r="AN7" s="10"/>
      <c r="AO7" s="5"/>
      <c r="AP7" s="10"/>
      <c r="AQ7" s="9"/>
      <c r="AR7" s="2"/>
      <c r="AS7" s="11"/>
      <c r="AT7" s="1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</row>
    <row r="8" spans="2:59">
      <c r="F8"/>
      <c r="G8"/>
      <c r="H8"/>
      <c r="I8"/>
      <c r="J8"/>
      <c r="K8" s="13"/>
      <c r="M8"/>
      <c r="O8"/>
      <c r="P8"/>
      <c r="R8" s="10"/>
      <c r="S8" s="10"/>
      <c r="T8" s="14"/>
      <c r="U8" s="10"/>
      <c r="V8" s="19"/>
      <c r="W8" s="9"/>
      <c r="X8" s="10"/>
      <c r="Y8" s="10"/>
      <c r="Z8" s="16"/>
      <c r="AA8" s="4"/>
      <c r="AB8" s="17"/>
      <c r="AC8" s="5"/>
      <c r="AD8" s="5"/>
      <c r="AE8" s="8"/>
      <c r="AF8" s="11"/>
      <c r="AG8" s="21"/>
      <c r="AK8" s="2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</row>
    <row r="9" spans="2:59">
      <c r="F9"/>
      <c r="G9"/>
      <c r="I9" s="13"/>
      <c r="K9" s="2"/>
      <c r="L9" s="22"/>
      <c r="M9"/>
      <c r="N9" s="22"/>
      <c r="O9"/>
      <c r="P9"/>
      <c r="R9" s="10"/>
      <c r="S9" s="10"/>
      <c r="T9" s="9"/>
      <c r="U9" s="9"/>
      <c r="V9" s="9"/>
      <c r="W9" s="9"/>
      <c r="X9" s="9"/>
      <c r="Y9" s="9"/>
      <c r="Z9" s="17"/>
      <c r="AA9" s="17"/>
      <c r="AB9" s="17"/>
      <c r="AC9" s="10"/>
      <c r="AD9" s="2"/>
      <c r="AE9" s="2"/>
      <c r="AF9" s="2"/>
      <c r="AG9" s="7"/>
      <c r="AK9" s="5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2:59">
      <c r="F10"/>
      <c r="G10"/>
      <c r="H10"/>
      <c r="I10"/>
      <c r="J10"/>
      <c r="K10"/>
      <c r="L10"/>
      <c r="M10"/>
      <c r="O10"/>
      <c r="P10"/>
      <c r="R10" s="10"/>
      <c r="S10" s="10"/>
      <c r="T10" s="9"/>
      <c r="U10" s="9"/>
      <c r="V10" s="10"/>
      <c r="W10" s="9"/>
      <c r="X10" s="10"/>
      <c r="Y10" s="10"/>
      <c r="Z10" s="10"/>
      <c r="AA10" s="23"/>
      <c r="AB10" s="10"/>
      <c r="AC10" s="24"/>
      <c r="AD10" s="13"/>
      <c r="AE10" s="1"/>
      <c r="AG10" s="1"/>
      <c r="AK10" s="5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</row>
    <row r="11" spans="2:59">
      <c r="I11" s="2"/>
      <c r="J11" s="2"/>
      <c r="K11"/>
      <c r="L11"/>
      <c r="N11"/>
      <c r="O11" s="25"/>
      <c r="R11" s="10"/>
      <c r="S11" s="26"/>
      <c r="T11" s="9"/>
      <c r="U11" s="9"/>
      <c r="V11" s="9"/>
      <c r="W11" s="10"/>
      <c r="X11" s="10"/>
      <c r="Y11" s="10"/>
      <c r="Z11" s="10"/>
      <c r="AA11" s="27"/>
      <c r="AB11" s="5"/>
      <c r="AC11" s="5"/>
      <c r="AD11" s="13"/>
      <c r="AE11" s="1"/>
      <c r="AG11" s="1"/>
      <c r="AK11" s="5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0"/>
      <c r="S12" s="28"/>
      <c r="T12" s="10"/>
      <c r="U12" s="29"/>
      <c r="V12" s="9"/>
      <c r="W12" s="10"/>
      <c r="X12" s="10"/>
      <c r="Y12" s="10"/>
      <c r="Z12" s="10"/>
      <c r="AA12" s="10"/>
      <c r="AB12" s="5"/>
      <c r="AC12" s="5"/>
      <c r="AD12" s="2"/>
      <c r="AE12" s="1"/>
      <c r="AF12" s="1"/>
      <c r="AG12" s="1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</row>
    <row r="13" spans="2:59">
      <c r="I13"/>
      <c r="J13"/>
      <c r="K13" s="2"/>
      <c r="L13" s="2"/>
      <c r="M13" s="22"/>
      <c r="N13" s="7"/>
      <c r="O13"/>
      <c r="P13"/>
      <c r="R13" s="10"/>
      <c r="S13" s="28"/>
      <c r="T13" s="30"/>
      <c r="U13" s="31"/>
      <c r="V13" s="10"/>
      <c r="W13" s="10"/>
      <c r="X13" s="10"/>
      <c r="Y13" s="5"/>
      <c r="Z13" s="10"/>
      <c r="AA13" s="32"/>
      <c r="AB13" s="5"/>
      <c r="AC13" s="5"/>
      <c r="AD13" s="17"/>
      <c r="AE13" s="17"/>
      <c r="AF13" s="17"/>
      <c r="AG13" s="17"/>
      <c r="AK13" s="32"/>
      <c r="AL13" s="10"/>
      <c r="AM13" s="10"/>
      <c r="AN13" s="33"/>
      <c r="AO13" s="27"/>
      <c r="AP13" s="34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</row>
    <row r="14" spans="2:59" ht="15.5">
      <c r="F14" s="35"/>
      <c r="G14" s="35"/>
      <c r="H14" s="35"/>
      <c r="I14" t="s">
        <v>1071</v>
      </c>
      <c r="K14"/>
      <c r="L14"/>
      <c r="M14"/>
      <c r="N14" s="36"/>
      <c r="O14" s="25"/>
      <c r="P14" s="36"/>
      <c r="Q14" s="36"/>
      <c r="R14" s="10"/>
      <c r="S14" s="28"/>
      <c r="T14" s="30"/>
      <c r="U14" s="31"/>
      <c r="V14" s="10"/>
      <c r="W14" s="10"/>
      <c r="X14" s="10"/>
      <c r="Y14" s="5"/>
      <c r="Z14" s="10"/>
      <c r="AA14" s="32"/>
      <c r="AB14" s="5"/>
      <c r="AC14" s="9"/>
      <c r="AD14" s="5"/>
      <c r="AE14" s="10"/>
      <c r="AF14" s="9"/>
      <c r="AG14" s="2"/>
      <c r="AH14" s="37"/>
      <c r="AI14" s="38"/>
      <c r="AJ14" s="39"/>
      <c r="AK14" s="32"/>
      <c r="AL14" s="10"/>
      <c r="AM14" s="33"/>
      <c r="AN14" s="21"/>
      <c r="AO14" s="21"/>
      <c r="AP14" s="34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</row>
    <row r="15" spans="2:59" ht="18.75" customHeight="1">
      <c r="D15"/>
      <c r="E15"/>
      <c r="F15"/>
      <c r="G15" s="40"/>
      <c r="H15" s="40"/>
      <c r="I15" s="40"/>
      <c r="J15" s="40"/>
      <c r="K15"/>
      <c r="N15" s="40"/>
      <c r="O15" s="40"/>
      <c r="P15" s="40"/>
      <c r="Q15" s="40"/>
      <c r="R15" s="41"/>
      <c r="S15" s="10"/>
      <c r="T15" s="42"/>
      <c r="U15" s="10"/>
      <c r="V15" s="10"/>
      <c r="W15" s="10"/>
      <c r="X15" s="10"/>
      <c r="Y15" s="10"/>
      <c r="Z15" s="10"/>
      <c r="AA15" s="32"/>
      <c r="AB15" s="10"/>
      <c r="AC15" s="9"/>
      <c r="AD15" s="9"/>
      <c r="AE15" s="9"/>
      <c r="AF15" s="9"/>
      <c r="AG15" s="9"/>
      <c r="AH15" s="28"/>
      <c r="AI15" s="30"/>
      <c r="AJ15" s="31"/>
      <c r="AK15" s="32"/>
      <c r="AL15" s="10"/>
      <c r="AM15" s="21"/>
      <c r="AN15" s="21"/>
      <c r="AO15" s="21"/>
      <c r="AP15" s="34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</row>
    <row r="16" spans="2:59" ht="16.5" customHeight="1">
      <c r="B16" s="43"/>
      <c r="C16" s="44"/>
      <c r="D16"/>
      <c r="E16"/>
      <c r="F16"/>
      <c r="G16"/>
      <c r="H16"/>
      <c r="I16"/>
      <c r="J16" s="25"/>
      <c r="K16"/>
      <c r="N16" s="45"/>
      <c r="O16" s="46"/>
      <c r="P16" s="47"/>
      <c r="Q16" s="46"/>
      <c r="R16" s="48"/>
      <c r="S16" s="49"/>
      <c r="T16" s="50"/>
      <c r="U16" s="51"/>
      <c r="V16" s="5"/>
      <c r="W16" s="8"/>
      <c r="X16" s="8"/>
      <c r="Y16" s="11"/>
      <c r="Z16" s="10"/>
      <c r="AA16" s="17"/>
      <c r="AB16" s="10"/>
      <c r="AC16" s="9"/>
      <c r="AD16" s="9"/>
      <c r="AE16" s="9"/>
      <c r="AF16" s="9"/>
      <c r="AG16" s="9"/>
      <c r="AH16" s="52"/>
      <c r="AI16" s="53"/>
      <c r="AJ16" s="31"/>
      <c r="AK16" s="17"/>
      <c r="AL16" s="10"/>
      <c r="AM16" s="21"/>
      <c r="AN16" s="21"/>
      <c r="AO16" s="21"/>
      <c r="AP16" s="34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</row>
    <row r="17" spans="2:60">
      <c r="B17" s="43"/>
      <c r="C17" s="22"/>
      <c r="D17" s="2"/>
      <c r="E17" s="40"/>
      <c r="F17" s="3"/>
      <c r="G17" s="3"/>
      <c r="H17" s="7"/>
      <c r="I17"/>
      <c r="J17" s="22"/>
      <c r="K17"/>
      <c r="L17" s="2"/>
      <c r="M17"/>
      <c r="N17" s="54"/>
      <c r="O17" s="7"/>
      <c r="P17" s="55"/>
      <c r="Q17" s="7"/>
      <c r="R17" s="48"/>
      <c r="S17" s="38"/>
      <c r="T17" s="56"/>
      <c r="U17" s="38"/>
      <c r="V17" s="5"/>
      <c r="W17" s="11"/>
      <c r="X17" s="11"/>
      <c r="Y17" s="11"/>
      <c r="Z17" s="10"/>
      <c r="AA17" s="17"/>
      <c r="AB17" s="10"/>
      <c r="AC17" s="5"/>
      <c r="AD17" s="10"/>
      <c r="AE17" s="5"/>
      <c r="AF17" s="11"/>
      <c r="AG17" s="11"/>
      <c r="AH17" s="57"/>
      <c r="AI17" s="53"/>
      <c r="AJ17" s="38"/>
      <c r="AK17" s="17"/>
      <c r="AL17" s="10"/>
      <c r="AM17" s="21"/>
      <c r="AN17" s="4"/>
      <c r="AO17" s="4"/>
      <c r="AP17" s="34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</row>
    <row r="18" spans="2:60">
      <c r="B18" s="43"/>
      <c r="C18" s="44" t="s">
        <v>332</v>
      </c>
      <c r="D18"/>
      <c r="E18"/>
      <c r="F18"/>
      <c r="G18"/>
      <c r="H18"/>
      <c r="I18"/>
      <c r="J18" s="25"/>
      <c r="K18"/>
      <c r="N18" s="45"/>
      <c r="O18" s="46"/>
      <c r="P18" s="47"/>
      <c r="Q18" s="46"/>
      <c r="R18" s="48"/>
      <c r="S18" s="58"/>
      <c r="T18" s="30"/>
      <c r="U18" s="59"/>
      <c r="V18" s="5"/>
      <c r="W18" s="8"/>
      <c r="X18" s="11"/>
      <c r="Y18" s="5"/>
      <c r="Z18" s="10"/>
      <c r="AA18" s="10"/>
      <c r="AB18" s="10"/>
      <c r="AH18" s="53"/>
      <c r="AI18" s="30"/>
      <c r="AJ18" s="31"/>
      <c r="AK18" s="17"/>
      <c r="AL18" s="10"/>
      <c r="AM18" s="4"/>
      <c r="AN18" s="21"/>
      <c r="AO18" s="21"/>
      <c r="AP18" s="34"/>
      <c r="AQ18" s="10"/>
      <c r="AR18" s="16"/>
      <c r="AS18" s="4"/>
      <c r="AT18" s="4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</row>
    <row r="19" spans="2:60" ht="15.75" customHeight="1">
      <c r="B19" s="43"/>
      <c r="C19" s="22"/>
      <c r="D19" s="2"/>
      <c r="E19" s="40"/>
      <c r="F19" s="3"/>
      <c r="G19" s="3"/>
      <c r="H19" s="7"/>
      <c r="I19"/>
      <c r="J19" s="22"/>
      <c r="K19"/>
      <c r="L19" s="2"/>
      <c r="M19"/>
      <c r="N19" s="54"/>
      <c r="O19" s="7"/>
      <c r="P19" s="55"/>
      <c r="Q19" s="7"/>
      <c r="R19" s="48"/>
      <c r="S19" s="28"/>
      <c r="T19" s="30"/>
      <c r="U19" s="28"/>
      <c r="V19" s="5"/>
      <c r="W19" s="11"/>
      <c r="X19" s="11"/>
      <c r="Y19" s="5"/>
      <c r="Z19" s="10"/>
      <c r="AA19" s="10"/>
      <c r="AB19" s="10"/>
      <c r="AH19" s="57"/>
      <c r="AI19" s="30"/>
      <c r="AJ19" s="31"/>
      <c r="AK19" s="17"/>
      <c r="AL19" s="10"/>
      <c r="AM19" s="21"/>
      <c r="AN19" s="21"/>
      <c r="AO19" s="21"/>
      <c r="AP19" s="34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</row>
    <row r="20" spans="2:60" ht="15.75" customHeight="1">
      <c r="B20" s="43"/>
      <c r="C20" s="60"/>
      <c r="D20" s="2"/>
      <c r="E20" s="2"/>
      <c r="F20" s="7"/>
      <c r="G20"/>
      <c r="H20" s="7"/>
      <c r="I20"/>
      <c r="J20" s="22"/>
      <c r="K20" s="25"/>
      <c r="L20" s="25"/>
      <c r="M20" s="61"/>
      <c r="N20" s="62"/>
      <c r="O20" s="62"/>
      <c r="P20" s="62"/>
      <c r="Q20" s="62"/>
      <c r="R20" s="48"/>
      <c r="S20" s="58"/>
      <c r="T20" s="63"/>
      <c r="U20" s="59"/>
      <c r="V20" s="64"/>
      <c r="W20" s="65"/>
      <c r="X20" s="17"/>
      <c r="Y20" s="10"/>
      <c r="Z20" s="10"/>
      <c r="AA20" s="10"/>
      <c r="AB20" s="10"/>
      <c r="AH20" s="57"/>
      <c r="AI20" s="30"/>
      <c r="AJ20" s="31"/>
      <c r="AK20" s="17"/>
      <c r="AL20" s="10"/>
      <c r="AM20" s="21"/>
      <c r="AN20" s="21"/>
      <c r="AO20" s="21"/>
      <c r="AP20" s="34"/>
      <c r="AQ20" s="10"/>
      <c r="AR20" s="16"/>
      <c r="AS20" s="4"/>
      <c r="AT20" s="4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</row>
    <row r="21" spans="2:60" ht="20.25" customHeight="1">
      <c r="B21" s="43"/>
      <c r="C21" s="13" t="s">
        <v>242</v>
      </c>
      <c r="F21" s="40"/>
      <c r="H21"/>
      <c r="I21" s="36"/>
      <c r="J21" s="36"/>
      <c r="K21" s="40"/>
      <c r="L21" s="40"/>
      <c r="M21" s="40"/>
      <c r="N21"/>
      <c r="O21"/>
      <c r="P21"/>
      <c r="R21" s="33"/>
      <c r="S21" s="28"/>
      <c r="T21" s="30"/>
      <c r="U21" s="31"/>
      <c r="V21" s="66"/>
      <c r="W21" s="67"/>
      <c r="X21" s="67"/>
      <c r="Y21" s="68"/>
      <c r="Z21" s="38"/>
      <c r="AA21" s="38"/>
      <c r="AB21" s="66"/>
      <c r="AC21" s="66"/>
      <c r="AD21" s="66"/>
      <c r="AE21" s="67"/>
      <c r="AF21" s="67"/>
      <c r="AG21" s="69"/>
      <c r="AH21" s="38"/>
      <c r="AI21" s="39"/>
      <c r="AJ21" s="38"/>
      <c r="AK21" s="31"/>
      <c r="AL21" s="38"/>
      <c r="AM21" s="70"/>
      <c r="AN21" s="71"/>
      <c r="AO21" s="70"/>
      <c r="AP21" s="72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</row>
    <row r="22" spans="2:60" ht="15.75" customHeight="1">
      <c r="B22" s="43"/>
      <c r="C22" s="44" t="s">
        <v>896</v>
      </c>
      <c r="D22"/>
      <c r="E22" s="60"/>
      <c r="F22"/>
      <c r="G22" s="40"/>
      <c r="H22" s="40"/>
      <c r="I22" s="40"/>
      <c r="J22" s="40"/>
      <c r="N22"/>
      <c r="O22" s="73"/>
      <c r="Q22" s="1"/>
      <c r="R22" s="48"/>
      <c r="S22" s="28"/>
      <c r="T22" s="30"/>
      <c r="U22" s="31"/>
      <c r="V22" s="38"/>
      <c r="W22" s="38"/>
      <c r="X22" s="68"/>
      <c r="Y22" s="68"/>
      <c r="Z22" s="38"/>
      <c r="AA22" s="38"/>
      <c r="AB22" s="66"/>
      <c r="AC22" s="66"/>
      <c r="AD22" s="66"/>
      <c r="AE22" s="68"/>
      <c r="AF22" s="68"/>
      <c r="AG22" s="69"/>
      <c r="AH22" s="37"/>
      <c r="AI22" s="38"/>
      <c r="AJ22" s="38"/>
      <c r="AK22" s="31"/>
      <c r="AL22" s="38"/>
      <c r="AM22" s="71"/>
      <c r="AN22" s="70"/>
      <c r="AO22" s="70"/>
      <c r="AP22" s="72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</row>
    <row r="23" spans="2:60" ht="13.5" customHeight="1">
      <c r="C23" s="15" t="s">
        <v>330</v>
      </c>
      <c r="D23" s="22"/>
      <c r="E23" s="2"/>
      <c r="F23" s="3"/>
      <c r="G23" s="3"/>
      <c r="H23" s="74"/>
      <c r="J23" s="75"/>
      <c r="K23" s="13"/>
      <c r="M23"/>
      <c r="N23" s="76"/>
      <c r="O23" s="77"/>
      <c r="P23" s="78"/>
      <c r="Q23" s="1"/>
      <c r="R23" s="28"/>
      <c r="S23" s="28"/>
      <c r="T23" s="30"/>
      <c r="U23" s="31"/>
      <c r="V23" s="38"/>
      <c r="W23" s="38"/>
      <c r="X23" s="68"/>
      <c r="Y23" s="66"/>
      <c r="Z23" s="38"/>
      <c r="AA23" s="38"/>
      <c r="AB23" s="79"/>
      <c r="AC23" s="69"/>
      <c r="AD23" s="38"/>
      <c r="AE23" s="69"/>
      <c r="AF23" s="69"/>
      <c r="AG23" s="69"/>
      <c r="AH23" s="80"/>
      <c r="AI23" s="30"/>
      <c r="AJ23" s="31"/>
      <c r="AK23" s="81"/>
      <c r="AL23" s="38"/>
      <c r="AM23" s="70"/>
      <c r="AN23" s="70"/>
      <c r="AO23" s="70"/>
      <c r="AP23" s="72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</row>
    <row r="24" spans="2:60" ht="13.5" customHeight="1">
      <c r="B24" s="82"/>
      <c r="C24" s="43"/>
      <c r="E24"/>
      <c r="F24"/>
      <c r="G24" s="7"/>
      <c r="H24" s="7"/>
      <c r="I24"/>
      <c r="J24" s="75"/>
      <c r="K24"/>
      <c r="L24"/>
      <c r="M24"/>
      <c r="N24" s="83"/>
      <c r="O24" s="43"/>
      <c r="P24" s="84"/>
      <c r="Q24" s="1"/>
      <c r="R24" s="38"/>
      <c r="S24" s="38"/>
      <c r="T24" s="56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69"/>
      <c r="AF24" s="69"/>
      <c r="AG24" s="69"/>
      <c r="AH24" s="28"/>
      <c r="AI24" s="30"/>
      <c r="AJ24" s="31"/>
      <c r="AK24" s="81"/>
      <c r="AL24" s="38"/>
      <c r="AM24" s="71"/>
      <c r="AN24" s="70"/>
      <c r="AO24" s="70"/>
      <c r="AP24" s="72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</row>
    <row r="25" spans="2:60" ht="14.4" customHeight="1">
      <c r="B25" s="85"/>
      <c r="C25" s="86" t="s">
        <v>331</v>
      </c>
      <c r="K25"/>
      <c r="L25"/>
      <c r="N25" s="60"/>
      <c r="O25" s="43"/>
      <c r="P25" s="60"/>
      <c r="Q25" s="1"/>
      <c r="R25" s="38"/>
      <c r="S25" s="53"/>
      <c r="T25" s="30"/>
      <c r="U25" s="31"/>
      <c r="V25" s="38"/>
      <c r="W25" s="38"/>
      <c r="X25" s="38"/>
      <c r="Y25" s="38"/>
      <c r="Z25" s="38"/>
      <c r="AA25" s="38"/>
      <c r="AB25" s="38"/>
      <c r="AC25" s="38"/>
      <c r="AD25" s="69"/>
      <c r="AE25" s="69"/>
      <c r="AF25" s="69"/>
      <c r="AG25" s="69"/>
      <c r="AH25" s="28"/>
      <c r="AI25" s="30"/>
      <c r="AJ25" s="31"/>
      <c r="AK25" s="31"/>
      <c r="AL25" s="38"/>
      <c r="AM25" s="70"/>
      <c r="AN25" s="70"/>
      <c r="AO25" s="70"/>
      <c r="AP25" s="72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8"/>
      <c r="BD25" s="38"/>
      <c r="BE25" s="38"/>
      <c r="BF25" s="38"/>
      <c r="BG25" s="38"/>
    </row>
    <row r="26" spans="2:60" ht="13.5" customHeight="1">
      <c r="B26" s="87"/>
      <c r="K26"/>
      <c r="L26"/>
      <c r="M26"/>
      <c r="N26"/>
      <c r="O26"/>
      <c r="P26"/>
      <c r="Q26" s="88"/>
      <c r="R26" s="38"/>
      <c r="S26" s="89"/>
      <c r="T26" s="90"/>
      <c r="U26" s="59"/>
      <c r="V26" s="38"/>
      <c r="W26" s="38"/>
      <c r="X26" s="38"/>
      <c r="Y26" s="38"/>
      <c r="Z26" s="38"/>
      <c r="AA26" s="38"/>
      <c r="AB26" s="38"/>
      <c r="AC26" s="38"/>
      <c r="AD26" s="38"/>
      <c r="AE26" s="69"/>
      <c r="AF26" s="38"/>
      <c r="AG26" s="38"/>
      <c r="AH26" s="28"/>
      <c r="AI26" s="30"/>
      <c r="AJ26" s="59"/>
      <c r="AK26" s="31"/>
      <c r="AL26" s="38"/>
      <c r="AM26" s="70"/>
      <c r="AN26" s="70"/>
      <c r="AO26" s="70"/>
      <c r="AP26" s="72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</row>
    <row r="27" spans="2:60" ht="15.75" customHeight="1">
      <c r="C27" s="91" t="s">
        <v>176</v>
      </c>
      <c r="E27"/>
      <c r="G27" s="7"/>
      <c r="H27" s="2"/>
      <c r="I27"/>
      <c r="J27" s="75"/>
      <c r="K27" s="92"/>
      <c r="L27" s="92"/>
      <c r="M27" s="92"/>
      <c r="O27" s="43"/>
      <c r="P27" s="22"/>
      <c r="Q27" s="22"/>
      <c r="R27" s="38"/>
      <c r="S27" s="93"/>
      <c r="T27" s="30"/>
      <c r="U27" s="31"/>
      <c r="V27" s="38"/>
      <c r="W27" s="38"/>
      <c r="X27" s="38"/>
      <c r="Y27" s="28"/>
      <c r="Z27" s="31"/>
      <c r="AA27" s="94"/>
      <c r="AB27" s="52"/>
      <c r="AC27" s="52"/>
      <c r="AD27" s="52"/>
      <c r="AE27" s="95"/>
      <c r="AF27" s="52"/>
      <c r="AG27" s="52"/>
      <c r="AH27" s="52"/>
      <c r="AI27" s="52"/>
      <c r="AJ27" s="52"/>
      <c r="AK27" s="52"/>
      <c r="AL27" s="52"/>
      <c r="AM27" s="52"/>
      <c r="AN27" s="31"/>
      <c r="AO27" s="31"/>
      <c r="AP27" s="72"/>
      <c r="AQ27" s="81"/>
      <c r="AR27" s="81"/>
      <c r="AS27" s="94"/>
      <c r="AT27" s="30"/>
      <c r="AU27" s="30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96"/>
    </row>
    <row r="28" spans="2:60" ht="17.25" customHeight="1">
      <c r="B28" s="60"/>
      <c r="C28" s="84"/>
      <c r="D28" s="84"/>
      <c r="E28" s="75"/>
      <c r="F28" s="75"/>
      <c r="G28" s="75"/>
      <c r="H28" s="60"/>
      <c r="I28" s="43"/>
      <c r="J28" s="75"/>
      <c r="K28" s="92"/>
      <c r="L28" s="92"/>
      <c r="M28" s="97"/>
      <c r="N28" s="60"/>
      <c r="O28" s="43"/>
      <c r="P28" s="22"/>
      <c r="Q28" s="75"/>
      <c r="R28" s="38"/>
      <c r="S28" s="28"/>
      <c r="T28" s="30"/>
      <c r="U28" s="31"/>
      <c r="V28" s="38"/>
      <c r="W28" s="38"/>
      <c r="X28" s="38"/>
      <c r="Y28" s="28"/>
      <c r="Z28" s="30"/>
      <c r="AA28" s="94"/>
      <c r="AB28" s="52"/>
      <c r="AC28" s="52"/>
      <c r="AD28" s="98"/>
      <c r="AE28" s="95"/>
      <c r="AF28" s="52"/>
      <c r="AG28" s="99"/>
      <c r="AH28" s="99"/>
      <c r="AI28" s="99"/>
      <c r="AJ28" s="99"/>
      <c r="AK28" s="99"/>
      <c r="AL28" s="99"/>
      <c r="AM28" s="99"/>
      <c r="AN28" s="31"/>
      <c r="AO28" s="31"/>
      <c r="AP28" s="72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</row>
    <row r="29" spans="2:60" ht="13.5" customHeight="1">
      <c r="B29" s="100"/>
      <c r="C29" s="84"/>
      <c r="D29"/>
      <c r="E29"/>
      <c r="F29"/>
      <c r="G29"/>
      <c r="H29" s="100"/>
      <c r="I29" s="43"/>
      <c r="J29" s="75"/>
      <c r="K29" s="92"/>
      <c r="L29" s="92"/>
      <c r="M29" s="92"/>
      <c r="N29" s="60"/>
      <c r="O29" s="43"/>
      <c r="P29" s="22"/>
      <c r="Q29" s="22"/>
      <c r="R29" s="53"/>
      <c r="S29" s="28"/>
      <c r="T29" s="30"/>
      <c r="U29" s="31"/>
      <c r="V29" s="38"/>
      <c r="W29" s="38"/>
      <c r="X29" s="38"/>
      <c r="Y29" s="28"/>
      <c r="Z29" s="30"/>
      <c r="AA29" s="94"/>
      <c r="AB29" s="52"/>
      <c r="AC29" s="52"/>
      <c r="AD29" s="52"/>
      <c r="AE29" s="95"/>
      <c r="AF29" s="52"/>
      <c r="AG29" s="52"/>
      <c r="AH29" s="52"/>
      <c r="AI29" s="98"/>
      <c r="AJ29" s="52"/>
      <c r="AK29" s="101"/>
      <c r="AL29" s="52"/>
      <c r="AM29" s="52"/>
      <c r="AN29" s="31"/>
      <c r="AO29" s="31"/>
      <c r="AP29" s="72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</row>
    <row r="30" spans="2:60" ht="15.75" customHeight="1">
      <c r="C30" s="74" t="s">
        <v>897</v>
      </c>
      <c r="E30"/>
      <c r="H30"/>
      <c r="K30" s="92"/>
      <c r="L30" s="13" t="s">
        <v>469</v>
      </c>
      <c r="N30" s="100"/>
      <c r="O30" s="43"/>
      <c r="P30" s="22"/>
      <c r="Q30" s="22"/>
      <c r="R30" s="57"/>
      <c r="S30" s="38"/>
      <c r="T30" s="56"/>
      <c r="U30" s="38"/>
      <c r="V30" s="94"/>
      <c r="W30" s="94"/>
      <c r="X30" s="94"/>
      <c r="Y30" s="28"/>
      <c r="Z30" s="30"/>
      <c r="AA30" s="94"/>
      <c r="AB30" s="52"/>
      <c r="AC30" s="52"/>
      <c r="AD30" s="52"/>
      <c r="AE30" s="95"/>
      <c r="AF30" s="102"/>
      <c r="AG30" s="52"/>
      <c r="AH30" s="52"/>
      <c r="AI30" s="98"/>
      <c r="AJ30" s="103"/>
      <c r="AK30" s="101"/>
      <c r="AL30" s="52"/>
      <c r="AM30" s="52"/>
      <c r="AN30" s="31"/>
      <c r="AO30" s="31"/>
      <c r="AP30" s="94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</row>
    <row r="31" spans="2:60" ht="15" customHeight="1">
      <c r="C31" s="43"/>
      <c r="D31" s="22"/>
      <c r="E31"/>
      <c r="F31"/>
      <c r="G31"/>
      <c r="H31"/>
      <c r="I31"/>
      <c r="J31"/>
      <c r="K31" s="92"/>
      <c r="L31" s="104"/>
      <c r="M31" s="92"/>
      <c r="N31" s="105"/>
      <c r="O31"/>
      <c r="P31" s="106"/>
      <c r="Q31" s="22"/>
      <c r="R31" s="57"/>
      <c r="S31" s="28"/>
      <c r="T31" s="30"/>
      <c r="U31" s="107"/>
      <c r="V31" s="38"/>
      <c r="W31" s="38"/>
      <c r="X31" s="38"/>
      <c r="Y31" s="93"/>
      <c r="Z31" s="30"/>
      <c r="AA31" s="94"/>
      <c r="AB31" s="52"/>
      <c r="AC31" s="101"/>
      <c r="AD31" s="52"/>
      <c r="AE31" s="95"/>
      <c r="AF31" s="52"/>
      <c r="AG31" s="52"/>
      <c r="AH31" s="52"/>
      <c r="AI31" s="98"/>
      <c r="AJ31" s="103"/>
      <c r="AK31" s="52"/>
      <c r="AL31" s="103"/>
      <c r="AM31" s="52"/>
      <c r="AN31" s="31"/>
      <c r="AO31" s="31"/>
      <c r="AP31" s="10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</row>
    <row r="32" spans="2:60" ht="13.5" customHeight="1">
      <c r="C32" s="106"/>
      <c r="D32"/>
      <c r="E32"/>
      <c r="F32"/>
      <c r="G32"/>
      <c r="H32"/>
      <c r="I32"/>
      <c r="J32" s="22"/>
      <c r="K32" s="109"/>
      <c r="L32" s="43"/>
      <c r="M32" s="22"/>
      <c r="N32" s="60"/>
      <c r="O32" s="43"/>
      <c r="P32" s="22"/>
      <c r="Q32" s="88"/>
      <c r="R32" s="57"/>
      <c r="S32" s="89"/>
      <c r="T32" s="90"/>
      <c r="U32" s="107"/>
      <c r="V32" s="38"/>
      <c r="W32" s="38"/>
      <c r="X32" s="38"/>
      <c r="Y32" s="38"/>
      <c r="Z32" s="38"/>
      <c r="AA32" s="38"/>
      <c r="AB32" s="38"/>
      <c r="AC32" s="38"/>
      <c r="AD32" s="38"/>
      <c r="AE32" s="31"/>
      <c r="AF32" s="38"/>
      <c r="AG32" s="38"/>
      <c r="AH32" s="38"/>
      <c r="AI32" s="38"/>
      <c r="AJ32" s="31"/>
      <c r="AK32" s="31"/>
      <c r="AL32" s="31"/>
      <c r="AM32" s="31"/>
      <c r="AN32" s="31"/>
      <c r="AO32" s="31"/>
      <c r="AP32" s="10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</row>
    <row r="33" spans="2:59" ht="14.25" customHeight="1">
      <c r="C33" s="110" t="s">
        <v>356</v>
      </c>
      <c r="D33"/>
      <c r="E33"/>
      <c r="F33" s="111"/>
      <c r="G33" s="112"/>
      <c r="H33"/>
      <c r="I33" s="111"/>
      <c r="J33" s="111"/>
      <c r="K33"/>
      <c r="L33" s="113"/>
      <c r="M33"/>
      <c r="N33" s="114"/>
      <c r="O33" s="43"/>
      <c r="P33" s="22"/>
      <c r="Q33" s="88"/>
      <c r="R33" s="28"/>
      <c r="S33" s="93"/>
      <c r="T33" s="30"/>
      <c r="U33" s="94"/>
      <c r="V33" s="38"/>
      <c r="W33" s="38"/>
      <c r="X33" s="38"/>
      <c r="Y33" s="38"/>
      <c r="Z33" s="38"/>
      <c r="AA33" s="38"/>
      <c r="AB33" s="38"/>
      <c r="AC33" s="38"/>
      <c r="AD33" s="38"/>
      <c r="AE33" s="31"/>
      <c r="AF33" s="38"/>
      <c r="AG33" s="38"/>
      <c r="AH33" s="38"/>
      <c r="AI33" s="38"/>
      <c r="AJ33" s="31"/>
      <c r="AK33" s="31"/>
      <c r="AL33" s="31"/>
      <c r="AM33" s="31"/>
      <c r="AN33" s="31"/>
      <c r="AO33" s="31"/>
      <c r="AP33" s="72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</row>
    <row r="34" spans="2:59" ht="14.4" customHeight="1">
      <c r="C34" s="1"/>
      <c r="E34"/>
      <c r="G34"/>
      <c r="H34"/>
      <c r="I34"/>
      <c r="J34"/>
      <c r="K34"/>
      <c r="L34"/>
      <c r="M34"/>
      <c r="N34" s="114"/>
      <c r="O34" s="43"/>
      <c r="P34" s="22"/>
      <c r="Q34" s="22"/>
      <c r="R34" s="28"/>
      <c r="S34" s="38"/>
      <c r="T34" s="39"/>
      <c r="U34" s="38"/>
      <c r="V34" s="38"/>
      <c r="W34" s="38"/>
      <c r="X34" s="38"/>
      <c r="Y34" s="38"/>
      <c r="Z34" s="38"/>
      <c r="AA34" s="31"/>
      <c r="AB34" s="115"/>
      <c r="AC34" s="30"/>
      <c r="AD34" s="31"/>
      <c r="AE34" s="116"/>
      <c r="AF34" s="38"/>
      <c r="AG34" s="38"/>
      <c r="AH34" s="38"/>
      <c r="AI34" s="38"/>
      <c r="AJ34" s="31"/>
      <c r="AK34" s="31"/>
      <c r="AL34" s="31"/>
      <c r="AM34" s="31"/>
      <c r="AN34" s="117"/>
      <c r="AO34" s="31"/>
      <c r="AP34" s="72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</row>
    <row r="35" spans="2:59" ht="16.5" customHeight="1">
      <c r="B35" s="118"/>
      <c r="C35" s="118"/>
      <c r="D35" s="118"/>
      <c r="E35" s="119"/>
      <c r="F35" s="118"/>
      <c r="G35" s="118"/>
      <c r="H35" s="118"/>
      <c r="I35" s="118"/>
      <c r="J35" s="118"/>
      <c r="K35" s="120"/>
      <c r="L35" s="120"/>
      <c r="M35" s="120"/>
      <c r="N35" s="121"/>
      <c r="O35" s="4"/>
      <c r="P35" s="22"/>
      <c r="Q35" s="31"/>
      <c r="R35" s="38"/>
      <c r="S35" s="38"/>
      <c r="T35" s="38"/>
      <c r="U35" s="38"/>
      <c r="V35" s="38"/>
      <c r="W35" s="122"/>
      <c r="X35" s="123"/>
      <c r="Y35" s="38"/>
      <c r="Z35" s="122"/>
      <c r="AA35" s="122"/>
      <c r="AB35" s="38"/>
      <c r="AC35" s="124"/>
      <c r="AD35" s="38"/>
      <c r="AE35" s="38"/>
      <c r="AF35" s="94"/>
      <c r="AG35" s="38"/>
      <c r="AH35" s="38"/>
      <c r="AI35" s="38"/>
      <c r="AJ35" s="38"/>
      <c r="AK35" s="38"/>
      <c r="AL35" s="38"/>
      <c r="AM35" s="31"/>
      <c r="AN35" s="31"/>
      <c r="AO35" s="31"/>
      <c r="AP35" s="72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</row>
    <row r="36" spans="2:59" ht="15" customHeight="1">
      <c r="B36" s="92"/>
      <c r="C36" s="92"/>
      <c r="D36" s="104"/>
      <c r="E36" s="125"/>
      <c r="F36" s="92"/>
      <c r="G36" s="62"/>
      <c r="H36" s="62"/>
      <c r="I36" s="62"/>
      <c r="J36" s="62"/>
      <c r="K36" s="126"/>
      <c r="L36" s="126"/>
      <c r="M36" s="126"/>
      <c r="N36" s="121"/>
      <c r="O36" s="4"/>
      <c r="P36" s="22"/>
      <c r="Q36" s="31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7"/>
      <c r="AI36" s="38"/>
      <c r="AJ36" s="39"/>
      <c r="AK36" s="38"/>
      <c r="AL36" s="38"/>
      <c r="AM36" s="31"/>
      <c r="AN36" s="31"/>
      <c r="AO36" s="31"/>
      <c r="AP36" s="72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</row>
    <row r="37" spans="2:59" ht="16.5" customHeight="1">
      <c r="B37" s="127"/>
      <c r="C37" s="127"/>
      <c r="D37" s="127"/>
      <c r="E37" s="128"/>
      <c r="F37" s="127"/>
      <c r="G37" s="127"/>
      <c r="H37" s="129"/>
      <c r="I37" s="127"/>
      <c r="J37" s="129"/>
      <c r="K37" s="130"/>
      <c r="L37" s="131"/>
      <c r="M37" s="131"/>
      <c r="N37" s="132"/>
      <c r="O37" s="10"/>
      <c r="P37"/>
      <c r="Q37" s="31"/>
      <c r="R37" s="38"/>
      <c r="S37" s="38"/>
      <c r="T37" s="38"/>
      <c r="U37" s="38"/>
      <c r="V37" s="122"/>
      <c r="W37" s="122"/>
      <c r="X37" s="38"/>
      <c r="Y37" s="122"/>
      <c r="Z37" s="122"/>
      <c r="AA37" s="38"/>
      <c r="AB37" s="30"/>
      <c r="AC37" s="38"/>
      <c r="AD37" s="38"/>
      <c r="AE37" s="38"/>
      <c r="AF37" s="38"/>
      <c r="AG37" s="38"/>
      <c r="AH37" s="38"/>
      <c r="AI37" s="56"/>
      <c r="AJ37" s="38"/>
      <c r="AK37" s="38"/>
      <c r="AL37" s="38"/>
      <c r="AM37" s="31"/>
      <c r="AN37" s="31"/>
      <c r="AO37" s="31"/>
      <c r="AP37" s="72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</row>
    <row r="38" spans="2:59" ht="13.5" customHeight="1">
      <c r="D38"/>
      <c r="E38"/>
      <c r="F38"/>
      <c r="G38"/>
      <c r="H38"/>
      <c r="I38"/>
      <c r="J38"/>
      <c r="K38" s="10"/>
      <c r="L38" s="10"/>
      <c r="M38" s="10"/>
      <c r="N38" s="26"/>
      <c r="O38" s="4"/>
      <c r="P38" s="133"/>
      <c r="Q38" s="31"/>
      <c r="R38" s="38"/>
      <c r="S38" s="134"/>
      <c r="T38" s="135"/>
      <c r="U38" s="136"/>
      <c r="V38" s="137"/>
      <c r="W38" s="138"/>
      <c r="X38" s="138"/>
      <c r="Y38" s="138"/>
      <c r="Z38" s="138"/>
      <c r="AA38" s="138"/>
      <c r="AB38" s="138"/>
      <c r="AC38" s="134"/>
      <c r="AD38" s="134"/>
      <c r="AE38" s="139"/>
      <c r="AF38" s="38"/>
      <c r="AG38" s="38"/>
      <c r="AH38" s="28"/>
      <c r="AI38" s="30"/>
      <c r="AJ38" s="31"/>
      <c r="AK38" s="38"/>
      <c r="AL38" s="38"/>
      <c r="AM38" s="140"/>
      <c r="AN38" s="140"/>
      <c r="AO38" s="140"/>
      <c r="AP38" s="72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</row>
    <row r="39" spans="2:59" ht="17.25" customHeight="1">
      <c r="D39"/>
      <c r="E39"/>
      <c r="F39"/>
      <c r="G39"/>
      <c r="H39"/>
      <c r="I39"/>
      <c r="J39"/>
      <c r="K39" s="141"/>
      <c r="L39" s="10"/>
      <c r="M39" s="141"/>
      <c r="N39" s="41"/>
      <c r="O39" s="4"/>
      <c r="P39" s="22"/>
      <c r="Q39" s="38"/>
      <c r="R39" s="38"/>
      <c r="S39" s="142"/>
      <c r="T39" s="142"/>
      <c r="U39" s="142"/>
      <c r="V39" s="143"/>
      <c r="W39" s="142"/>
      <c r="X39" s="142"/>
      <c r="Y39" s="142"/>
      <c r="Z39" s="142"/>
      <c r="AA39" s="142"/>
      <c r="AB39" s="142"/>
      <c r="AC39" s="142"/>
      <c r="AD39" s="142"/>
      <c r="AE39" s="142"/>
      <c r="AF39" s="31"/>
      <c r="AG39" s="38"/>
      <c r="AH39" s="144"/>
      <c r="AI39" s="30"/>
      <c r="AJ39" s="31"/>
      <c r="AK39" s="38"/>
      <c r="AL39" s="38"/>
      <c r="AM39" s="70"/>
      <c r="AN39" s="70"/>
      <c r="AO39" s="70"/>
      <c r="AP39" s="72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</row>
    <row r="40" spans="2:59" ht="13.5" customHeight="1">
      <c r="D40"/>
      <c r="E40" s="145"/>
      <c r="F40"/>
      <c r="G40"/>
      <c r="H40"/>
      <c r="I40"/>
      <c r="J40"/>
      <c r="K40" s="10"/>
      <c r="L40" s="10"/>
      <c r="M40" s="141"/>
      <c r="N40" s="48"/>
      <c r="O40" s="4"/>
      <c r="P40" s="22"/>
      <c r="Q40" s="38"/>
      <c r="R40" s="38"/>
      <c r="S40" s="52"/>
      <c r="T40" s="101"/>
      <c r="U40" s="52"/>
      <c r="V40" s="95"/>
      <c r="W40" s="52"/>
      <c r="X40" s="52"/>
      <c r="Y40" s="52"/>
      <c r="Z40" s="52"/>
      <c r="AA40" s="52"/>
      <c r="AB40" s="52"/>
      <c r="AC40" s="103"/>
      <c r="AD40" s="52"/>
      <c r="AE40" s="146"/>
      <c r="AF40" s="38"/>
      <c r="AG40" s="38"/>
      <c r="AH40" s="57"/>
      <c r="AI40" s="30"/>
      <c r="AJ40" s="63"/>
      <c r="AK40" s="38"/>
      <c r="AL40" s="38"/>
      <c r="AM40" s="71"/>
      <c r="AN40" s="30"/>
      <c r="AO40" s="30"/>
      <c r="AP40" s="94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</row>
    <row r="41" spans="2:59" ht="15" customHeight="1">
      <c r="B41" s="105"/>
      <c r="D41"/>
      <c r="E41"/>
      <c r="F41"/>
      <c r="G41"/>
      <c r="H41"/>
      <c r="I41"/>
      <c r="J41"/>
      <c r="K41" s="10"/>
      <c r="L41" s="10"/>
      <c r="M41" s="10"/>
      <c r="N41" s="48"/>
      <c r="O41" s="4"/>
      <c r="P41" s="22"/>
      <c r="Q41" s="38"/>
      <c r="R41" s="38"/>
      <c r="S41" s="147"/>
      <c r="T41" s="147"/>
      <c r="U41" s="147"/>
      <c r="V41" s="148"/>
      <c r="W41" s="147"/>
      <c r="X41" s="147"/>
      <c r="Y41" s="149"/>
      <c r="Z41" s="147"/>
      <c r="AA41" s="149"/>
      <c r="AB41" s="149"/>
      <c r="AC41" s="147"/>
      <c r="AD41" s="147"/>
      <c r="AE41" s="147"/>
      <c r="AF41" s="38"/>
      <c r="AG41" s="38"/>
      <c r="AH41" s="28"/>
      <c r="AI41" s="30"/>
      <c r="AJ41" s="31"/>
      <c r="AK41" s="38"/>
      <c r="AL41" s="38"/>
      <c r="AM41" s="70"/>
      <c r="AN41" s="70"/>
      <c r="AO41" s="70"/>
      <c r="AP41" s="72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</row>
    <row r="42" spans="2:59" ht="12" customHeight="1">
      <c r="D42" s="133"/>
      <c r="E42"/>
      <c r="F42"/>
      <c r="G42"/>
      <c r="H42"/>
      <c r="I42"/>
      <c r="J42"/>
      <c r="K42" s="10"/>
      <c r="L42" s="10"/>
      <c r="M42" s="10"/>
      <c r="N42" s="48"/>
      <c r="O42" s="4"/>
      <c r="P42" s="84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57"/>
      <c r="AI42" s="30"/>
      <c r="AJ42" s="31"/>
      <c r="AK42" s="38"/>
      <c r="AL42" s="38"/>
      <c r="AM42" s="70"/>
      <c r="AN42" s="70"/>
      <c r="AO42" s="70"/>
      <c r="AP42" s="72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</row>
    <row r="43" spans="2:59" ht="12" customHeight="1">
      <c r="B43" s="150"/>
      <c r="C43" s="43"/>
      <c r="D43" s="22"/>
      <c r="E43"/>
      <c r="F43"/>
      <c r="G43" s="22"/>
      <c r="H43" s="22"/>
      <c r="I43" s="22"/>
      <c r="J43" s="22"/>
      <c r="K43" s="17"/>
      <c r="L43" s="17"/>
      <c r="M43" s="17"/>
      <c r="N43" s="48"/>
      <c r="O43" s="4"/>
      <c r="P43" s="22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124"/>
      <c r="AC43" s="38"/>
      <c r="AD43" s="124"/>
      <c r="AE43" s="38"/>
      <c r="AF43" s="38"/>
      <c r="AG43" s="38"/>
      <c r="AH43" s="57"/>
      <c r="AI43" s="30"/>
      <c r="AJ43" s="31"/>
      <c r="AK43" s="38"/>
      <c r="AL43" s="38"/>
      <c r="AM43" s="30"/>
      <c r="AN43" s="70"/>
      <c r="AO43" s="70"/>
      <c r="AP43" s="72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</row>
    <row r="44" spans="2:59" ht="15" customHeight="1">
      <c r="B44" s="60"/>
      <c r="C44" s="43"/>
      <c r="D44" s="22"/>
      <c r="E44"/>
      <c r="F44"/>
      <c r="G44" s="22"/>
      <c r="H44" s="22"/>
      <c r="I44" s="22"/>
      <c r="J44" s="22"/>
      <c r="K44" s="10"/>
      <c r="L44" s="10"/>
      <c r="M44" s="10"/>
      <c r="N44" s="151"/>
      <c r="O44" s="4"/>
      <c r="P44" s="22"/>
      <c r="Q44" s="38"/>
      <c r="R44" s="38"/>
      <c r="S44" s="38"/>
      <c r="T44" s="38"/>
      <c r="U44" s="38"/>
      <c r="V44" s="152"/>
      <c r="W44" s="38"/>
      <c r="X44" s="38"/>
      <c r="Y44" s="38"/>
      <c r="Z44" s="38"/>
      <c r="AA44" s="38"/>
      <c r="AB44" s="38"/>
      <c r="AC44" s="38"/>
      <c r="AD44" s="124"/>
      <c r="AE44" s="38"/>
      <c r="AF44" s="38"/>
      <c r="AG44" s="38"/>
      <c r="AH44" s="38"/>
      <c r="AI44" s="39"/>
      <c r="AJ44" s="38"/>
      <c r="AK44" s="38"/>
      <c r="AL44" s="38"/>
      <c r="AM44" s="70"/>
      <c r="AN44" s="49"/>
      <c r="AO44" s="70"/>
      <c r="AP44" s="72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</row>
    <row r="45" spans="2:59" ht="16.5" customHeight="1">
      <c r="B45" s="60"/>
      <c r="K45" s="17"/>
      <c r="L45" s="17"/>
      <c r="M45" s="10"/>
      <c r="N45" s="10"/>
      <c r="O45" s="10"/>
      <c r="P45" s="106"/>
      <c r="Q45" s="38"/>
      <c r="R45" s="28"/>
      <c r="S45" s="37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9"/>
      <c r="AJ45" s="38"/>
      <c r="AK45" s="38"/>
      <c r="AL45" s="38"/>
      <c r="AM45" s="70"/>
      <c r="AN45" s="70"/>
      <c r="AO45" s="70"/>
      <c r="AP45" s="72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</row>
    <row r="46" spans="2:59" ht="16.5" customHeight="1">
      <c r="K46" s="9"/>
      <c r="L46" s="9"/>
      <c r="M46" s="9"/>
      <c r="N46" s="9"/>
      <c r="O46" s="9"/>
      <c r="Q46" s="38"/>
      <c r="R46" s="37"/>
      <c r="S46" s="28"/>
      <c r="T46" s="30"/>
      <c r="U46" s="31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70"/>
      <c r="AN46" s="70"/>
      <c r="AO46" s="70"/>
      <c r="AP46" s="72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</row>
    <row r="47" spans="2:59" ht="15.75" customHeight="1">
      <c r="K47" s="9"/>
      <c r="L47" s="9"/>
      <c r="M47" s="9"/>
      <c r="N47" s="9"/>
      <c r="O47" s="9"/>
      <c r="Q47" s="38"/>
      <c r="R47" s="37"/>
      <c r="S47" s="28"/>
      <c r="T47" s="30"/>
      <c r="U47" s="31"/>
      <c r="V47" s="38"/>
      <c r="W47" s="38"/>
      <c r="X47" s="31"/>
      <c r="Y47" s="31"/>
      <c r="Z47" s="31"/>
      <c r="AA47" s="31"/>
      <c r="AB47" s="31"/>
      <c r="AC47" s="31"/>
      <c r="AD47" s="31"/>
      <c r="AE47" s="31"/>
      <c r="AF47" s="38"/>
      <c r="AG47" s="38"/>
      <c r="AH47" s="53"/>
      <c r="AI47" s="30"/>
      <c r="AJ47" s="31"/>
      <c r="AK47" s="38"/>
      <c r="AL47" s="38"/>
      <c r="AM47" s="70"/>
      <c r="AN47" s="30"/>
      <c r="AO47" s="30"/>
      <c r="AP47" s="31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</row>
    <row r="48" spans="2:59" ht="14.4" customHeight="1">
      <c r="B48" s="10"/>
      <c r="C48" s="10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Q48" s="38"/>
      <c r="R48" s="80"/>
      <c r="S48" s="57"/>
      <c r="T48" s="30"/>
      <c r="U48" s="153"/>
      <c r="V48" s="38"/>
      <c r="W48" s="38"/>
      <c r="X48" s="31"/>
      <c r="Y48" s="31"/>
      <c r="Z48" s="31"/>
      <c r="AA48" s="31"/>
      <c r="AB48" s="38"/>
      <c r="AC48" s="38"/>
      <c r="AD48" s="38"/>
      <c r="AE48" s="38"/>
      <c r="AF48" s="38"/>
      <c r="AG48" s="38"/>
      <c r="AH48" s="28"/>
      <c r="AI48" s="30"/>
      <c r="AJ48" s="31"/>
      <c r="AK48" s="38"/>
      <c r="AL48" s="38"/>
      <c r="AM48" s="70"/>
      <c r="AN48" s="30"/>
      <c r="AO48" s="30"/>
      <c r="AP48" s="59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</row>
    <row r="49" spans="1:59" ht="15" customHeight="1">
      <c r="Q49" s="38"/>
      <c r="R49" s="28"/>
      <c r="S49" s="28"/>
      <c r="T49" s="30"/>
      <c r="U49" s="31"/>
      <c r="V49" s="38"/>
      <c r="W49" s="38"/>
      <c r="X49" s="31"/>
      <c r="Y49" s="31"/>
      <c r="Z49" s="31"/>
      <c r="AA49" s="31"/>
      <c r="AB49" s="31"/>
      <c r="AC49" s="31"/>
      <c r="AD49" s="31"/>
      <c r="AE49" s="31"/>
      <c r="AF49" s="38"/>
      <c r="AG49" s="38"/>
      <c r="AH49" s="38"/>
      <c r="AI49" s="39"/>
      <c r="AJ49" s="38"/>
      <c r="AK49" s="38"/>
      <c r="AL49" s="38"/>
      <c r="AM49" s="38"/>
      <c r="AN49" s="70"/>
      <c r="AO49" s="70"/>
      <c r="AP49" s="72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</row>
    <row r="50" spans="1:59" ht="16.5" customHeight="1">
      <c r="C50" s="1" t="s">
        <v>178</v>
      </c>
      <c r="D50"/>
      <c r="E50"/>
      <c r="F50"/>
      <c r="G50" t="s">
        <v>118</v>
      </c>
      <c r="H50"/>
      <c r="I50"/>
      <c r="Q50" s="38"/>
      <c r="R50" s="28"/>
      <c r="S50" s="57"/>
      <c r="T50" s="30"/>
      <c r="U50" s="31"/>
      <c r="V50" s="38"/>
      <c r="W50" s="38"/>
      <c r="X50" s="38"/>
      <c r="Y50" s="31"/>
      <c r="Z50" s="31"/>
      <c r="AA50" s="31"/>
      <c r="AB50" s="31"/>
      <c r="AC50" s="31"/>
      <c r="AD50" s="31"/>
      <c r="AE50" s="31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</row>
    <row r="51" spans="1:59" ht="15" customHeight="1">
      <c r="Q51" s="38"/>
      <c r="R51" s="28"/>
      <c r="S51" s="57"/>
      <c r="T51" s="30"/>
      <c r="U51" s="31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</row>
    <row r="52" spans="1:59" ht="15.75" customHeight="1">
      <c r="E52" t="s">
        <v>895</v>
      </c>
      <c r="Q52" s="38"/>
      <c r="R52" s="28"/>
      <c r="S52" s="38"/>
      <c r="T52" s="39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</row>
    <row r="53" spans="1:59" ht="14.25" customHeight="1">
      <c r="Q53" s="38"/>
      <c r="R53" s="154"/>
      <c r="S53" s="38"/>
      <c r="T53" s="39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</row>
    <row r="54" spans="1:59" ht="15" customHeight="1">
      <c r="Q54" s="38"/>
      <c r="R54" s="28"/>
      <c r="U54" s="38"/>
      <c r="V54" s="52"/>
      <c r="W54" s="52"/>
      <c r="X54" s="52"/>
      <c r="Y54" s="95"/>
      <c r="Z54" s="52"/>
      <c r="AA54" s="52"/>
      <c r="AB54" s="52"/>
      <c r="AC54" s="52"/>
      <c r="AD54" s="52"/>
      <c r="AE54" s="52"/>
      <c r="AF54" s="52"/>
      <c r="AG54" s="52"/>
      <c r="AH54" s="99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</row>
    <row r="55" spans="1:59" ht="18" customHeight="1">
      <c r="D55" s="9"/>
      <c r="E55" s="9"/>
      <c r="F55" s="9"/>
      <c r="G55" s="9"/>
      <c r="Q55" s="38"/>
      <c r="R55" s="38"/>
      <c r="S55" s="89"/>
      <c r="T55" s="59"/>
      <c r="U55" s="59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</row>
    <row r="56" spans="1:59" ht="15" customHeight="1">
      <c r="D56" s="9"/>
      <c r="E56" s="126"/>
      <c r="F56" s="126"/>
      <c r="G56" s="126"/>
      <c r="Q56" s="38"/>
      <c r="R56" s="28"/>
      <c r="S56" s="38"/>
      <c r="T56" s="59"/>
      <c r="U56" s="38"/>
      <c r="V56" s="116"/>
      <c r="W56" s="31"/>
      <c r="X56" s="31"/>
      <c r="Y56" s="31"/>
      <c r="Z56" s="31"/>
      <c r="AA56" s="31"/>
      <c r="AB56" s="31"/>
      <c r="AC56" s="31"/>
      <c r="AD56" s="31"/>
      <c r="AE56" s="81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</row>
    <row r="57" spans="1:59" ht="14.4" customHeight="1">
      <c r="Q57" s="38"/>
      <c r="R57" s="28"/>
      <c r="S57" s="28"/>
      <c r="T57" s="30"/>
      <c r="U57" s="59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</row>
    <row r="58" spans="1:59" ht="14.4" customHeight="1">
      <c r="C58" s="44"/>
      <c r="D58" s="13" t="s">
        <v>212</v>
      </c>
      <c r="E58" s="60"/>
      <c r="R58" s="38"/>
      <c r="S58" s="93"/>
      <c r="T58" s="30"/>
      <c r="U58" s="31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</row>
    <row r="59" spans="1:59" ht="15.75" customHeight="1">
      <c r="C59" s="15" t="s">
        <v>886</v>
      </c>
      <c r="D59" s="22"/>
      <c r="E59" s="2"/>
      <c r="F59"/>
      <c r="I59"/>
      <c r="J59"/>
      <c r="K59" s="36"/>
      <c r="L59" s="36"/>
      <c r="M59"/>
      <c r="N59"/>
      <c r="O59"/>
      <c r="P59"/>
      <c r="Q59" s="38"/>
      <c r="R59" s="38"/>
      <c r="S59" s="38"/>
      <c r="T59" s="39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</row>
    <row r="60" spans="1:59" ht="14.25" customHeight="1">
      <c r="C60" s="91" t="s">
        <v>361</v>
      </c>
      <c r="I60" s="155" t="s">
        <v>382</v>
      </c>
      <c r="N60" s="9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</row>
    <row r="61" spans="1:59" ht="15" customHeight="1">
      <c r="C61" s="44" t="s">
        <v>887</v>
      </c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66"/>
      <c r="AO61" s="66"/>
      <c r="AP61" s="142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</row>
    <row r="62" spans="1:59" ht="18" customHeight="1">
      <c r="A62" s="156"/>
      <c r="B62" s="111" t="s">
        <v>355</v>
      </c>
      <c r="C62" s="36"/>
      <c r="D62"/>
      <c r="F62" s="157" t="s">
        <v>885</v>
      </c>
      <c r="I62" s="158" t="s">
        <v>0</v>
      </c>
      <c r="J62"/>
      <c r="K62" s="43" t="s">
        <v>474</v>
      </c>
      <c r="L62" s="36"/>
      <c r="M62" s="36"/>
      <c r="N62" s="159"/>
      <c r="P62" s="80"/>
      <c r="R62" s="38"/>
      <c r="S62" s="38"/>
      <c r="T62" s="38"/>
      <c r="U62" s="38"/>
      <c r="V62" s="38"/>
      <c r="W62" s="122"/>
      <c r="X62" s="123"/>
      <c r="Y62" s="38"/>
      <c r="Z62" s="122"/>
      <c r="AA62" s="122"/>
      <c r="AB62" s="38"/>
      <c r="AC62" s="124"/>
      <c r="AD62" s="38"/>
      <c r="AE62" s="38"/>
      <c r="AF62" s="38"/>
      <c r="AG62" s="38"/>
      <c r="AH62" s="38"/>
      <c r="AI62" s="38"/>
      <c r="AJ62" s="38"/>
      <c r="AK62" s="38"/>
      <c r="AL62" s="38"/>
      <c r="AM62" s="49"/>
      <c r="AN62" s="70"/>
      <c r="AO62" s="72"/>
      <c r="AP62" s="72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</row>
    <row r="63" spans="1:59" ht="18" customHeight="1">
      <c r="B63" s="160" t="s">
        <v>357</v>
      </c>
      <c r="C63" s="161" t="s">
        <v>378</v>
      </c>
      <c r="D63" s="162" t="s">
        <v>180</v>
      </c>
      <c r="E63" s="163" t="s">
        <v>181</v>
      </c>
      <c r="F63" s="164"/>
      <c r="G63" s="164"/>
      <c r="H63" s="165"/>
      <c r="I63" s="166" t="s">
        <v>333</v>
      </c>
      <c r="J63" s="167"/>
      <c r="K63" s="168"/>
      <c r="L63" s="169"/>
      <c r="M63" s="170" t="s">
        <v>377</v>
      </c>
      <c r="N63" s="167"/>
      <c r="O63" s="167"/>
      <c r="P63" s="171"/>
      <c r="Q63" s="172" t="s">
        <v>368</v>
      </c>
      <c r="R63" s="67"/>
      <c r="S63" s="10"/>
      <c r="T63" s="42"/>
      <c r="U63" s="16"/>
      <c r="V63" s="173"/>
      <c r="W63" s="173"/>
      <c r="X63" s="173"/>
      <c r="Y63" s="174"/>
      <c r="Z63" s="175"/>
      <c r="AA63" s="176"/>
      <c r="AB63" s="38"/>
      <c r="AC63" s="38"/>
      <c r="AD63" s="38"/>
      <c r="AE63" s="2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70"/>
      <c r="BB63" s="70"/>
      <c r="BC63" s="72"/>
      <c r="BD63" s="72"/>
      <c r="BE63" s="38"/>
      <c r="BF63" s="38"/>
      <c r="BG63" s="38"/>
    </row>
    <row r="64" spans="1:59" ht="16.5" customHeight="1">
      <c r="B64" s="177" t="s">
        <v>335</v>
      </c>
      <c r="C64" s="178"/>
      <c r="D64" s="179" t="s">
        <v>187</v>
      </c>
      <c r="E64" s="180"/>
      <c r="F64" s="181"/>
      <c r="G64" s="182" t="s">
        <v>924</v>
      </c>
      <c r="H64" s="183" t="s">
        <v>753</v>
      </c>
      <c r="I64" s="184"/>
      <c r="J64" s="185"/>
      <c r="K64" s="185"/>
      <c r="L64" s="186"/>
      <c r="M64" s="187" t="s">
        <v>376</v>
      </c>
      <c r="N64" s="185"/>
      <c r="O64" s="185"/>
      <c r="P64" s="186"/>
      <c r="Q64" s="188" t="s">
        <v>364</v>
      </c>
      <c r="R64" s="38"/>
      <c r="S64" s="42"/>
      <c r="T64" s="4"/>
      <c r="U64" s="16"/>
      <c r="V64" s="126"/>
      <c r="W64" s="126"/>
      <c r="X64" s="189"/>
      <c r="Y64" s="190"/>
      <c r="Z64" s="175"/>
      <c r="AA64" s="10"/>
      <c r="AB64" s="191"/>
      <c r="AC64" s="191"/>
      <c r="AD64" s="67"/>
      <c r="AE64" s="67"/>
      <c r="AF64" s="67"/>
      <c r="AG64" s="67"/>
      <c r="AH64" s="38"/>
      <c r="AI64" s="38"/>
      <c r="AJ64" s="122"/>
      <c r="AK64" s="122"/>
      <c r="AL64" s="38"/>
      <c r="AM64" s="122"/>
      <c r="AN64" s="122"/>
      <c r="AO64" s="38"/>
      <c r="AP64" s="30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192"/>
      <c r="BB64" s="70"/>
      <c r="BC64" s="72"/>
      <c r="BD64" s="38"/>
      <c r="BE64" s="38"/>
      <c r="BF64" s="38"/>
      <c r="BG64" s="38"/>
    </row>
    <row r="65" spans="2:59" ht="14.25" customHeight="1">
      <c r="B65" s="177" t="s">
        <v>344</v>
      </c>
      <c r="C65" s="178" t="s">
        <v>186</v>
      </c>
      <c r="D65" s="193"/>
      <c r="E65" s="179" t="s">
        <v>188</v>
      </c>
      <c r="F65" s="194" t="s">
        <v>56</v>
      </c>
      <c r="G65" s="182" t="s">
        <v>925</v>
      </c>
      <c r="H65" s="195" t="s">
        <v>191</v>
      </c>
      <c r="I65" s="180"/>
      <c r="J65" s="196"/>
      <c r="K65" s="167"/>
      <c r="L65" s="196"/>
      <c r="M65" s="197" t="s">
        <v>345</v>
      </c>
      <c r="N65" s="198" t="s">
        <v>346</v>
      </c>
      <c r="O65" s="199" t="s">
        <v>347</v>
      </c>
      <c r="P65" s="200" t="s">
        <v>348</v>
      </c>
      <c r="Q65" s="201" t="s">
        <v>319</v>
      </c>
      <c r="R65" s="94"/>
      <c r="S65" s="10"/>
      <c r="X65" s="173"/>
      <c r="Y65" s="202"/>
      <c r="Z65" s="175"/>
      <c r="AA65" s="10"/>
      <c r="AB65" s="99"/>
      <c r="AC65" s="99"/>
      <c r="AD65" s="107"/>
      <c r="AE65" s="107"/>
      <c r="AF65" s="107"/>
      <c r="AG65" s="107"/>
      <c r="AH65" s="135"/>
      <c r="AI65" s="136"/>
      <c r="AJ65" s="137"/>
      <c r="AK65" s="138"/>
      <c r="AL65" s="138"/>
      <c r="AM65" s="138"/>
      <c r="AN65" s="138"/>
      <c r="AO65" s="138"/>
      <c r="AP65" s="138"/>
      <c r="AQ65" s="134"/>
      <c r="AR65" s="134"/>
      <c r="AS65" s="139"/>
      <c r="AT65" s="94"/>
      <c r="AU65" s="38"/>
      <c r="AV65" s="38"/>
      <c r="AW65" s="38"/>
      <c r="AX65" s="38"/>
      <c r="AY65" s="38"/>
      <c r="AZ65" s="38"/>
      <c r="BA65" s="70"/>
      <c r="BB65" s="70"/>
      <c r="BC65" s="72"/>
      <c r="BD65" s="38"/>
      <c r="BE65" s="38"/>
      <c r="BF65" s="38"/>
      <c r="BG65" s="38"/>
    </row>
    <row r="66" spans="2:59" ht="18.75" customHeight="1">
      <c r="B66" s="203"/>
      <c r="C66" s="204"/>
      <c r="D66" s="184"/>
      <c r="E66" s="205" t="s">
        <v>6</v>
      </c>
      <c r="F66" s="206" t="s">
        <v>7</v>
      </c>
      <c r="G66" s="207" t="s">
        <v>8</v>
      </c>
      <c r="H66" s="208" t="s">
        <v>468</v>
      </c>
      <c r="I66" s="209" t="s">
        <v>336</v>
      </c>
      <c r="J66" s="210" t="s">
        <v>337</v>
      </c>
      <c r="K66" s="211" t="s">
        <v>338</v>
      </c>
      <c r="L66" s="210" t="s">
        <v>339</v>
      </c>
      <c r="M66" s="212" t="s">
        <v>340</v>
      </c>
      <c r="N66" s="210" t="s">
        <v>341</v>
      </c>
      <c r="O66" s="211" t="s">
        <v>342</v>
      </c>
      <c r="P66" s="213" t="s">
        <v>343</v>
      </c>
      <c r="Q66" s="214"/>
      <c r="R66" s="94"/>
      <c r="S66" s="10"/>
      <c r="T66" s="4"/>
      <c r="U66" s="16"/>
      <c r="V66" s="173"/>
      <c r="W66" s="173"/>
      <c r="X66" s="173"/>
      <c r="Y66" s="202"/>
      <c r="Z66" s="8"/>
      <c r="AA66" s="10"/>
      <c r="AB66" s="215"/>
      <c r="AC66" s="215"/>
      <c r="AD66" s="215"/>
      <c r="AE66" s="215"/>
      <c r="AF66" s="215"/>
      <c r="AG66" s="215"/>
      <c r="AH66" s="142"/>
      <c r="AI66" s="142"/>
      <c r="AJ66" s="143"/>
      <c r="AK66" s="142"/>
      <c r="AL66" s="142"/>
      <c r="AM66" s="142"/>
      <c r="AN66" s="142"/>
      <c r="AO66" s="142"/>
      <c r="AP66" s="142"/>
      <c r="AQ66" s="142"/>
      <c r="AR66" s="142"/>
      <c r="AS66" s="142"/>
      <c r="AT66" s="38"/>
      <c r="AU66" s="38"/>
      <c r="AV66" s="38"/>
      <c r="AW66" s="38"/>
      <c r="AX66" s="38"/>
      <c r="AY66" s="38"/>
      <c r="AZ66" s="38"/>
      <c r="BA66" s="30"/>
      <c r="BB66" s="30"/>
      <c r="BC66" s="94"/>
      <c r="BD66" s="38"/>
      <c r="BE66" s="38"/>
      <c r="BF66" s="38"/>
      <c r="BG66" s="38"/>
    </row>
    <row r="67" spans="2:59" ht="15.75" customHeight="1">
      <c r="B67" s="216" t="s">
        <v>884</v>
      </c>
      <c r="C67" s="217"/>
      <c r="D67" s="218">
        <v>1</v>
      </c>
      <c r="E67" s="219">
        <v>77</v>
      </c>
      <c r="F67" s="220">
        <v>79</v>
      </c>
      <c r="G67" s="221">
        <v>335</v>
      </c>
      <c r="H67" s="221">
        <v>2350</v>
      </c>
      <c r="I67" s="222">
        <v>60</v>
      </c>
      <c r="J67" s="223">
        <v>1.2</v>
      </c>
      <c r="K67" s="223">
        <v>1.4</v>
      </c>
      <c r="L67" s="224">
        <v>700</v>
      </c>
      <c r="M67" s="225">
        <v>1100</v>
      </c>
      <c r="N67" s="225">
        <v>1100</v>
      </c>
      <c r="O67" s="225">
        <v>250</v>
      </c>
      <c r="P67" s="225">
        <v>12</v>
      </c>
      <c r="Q67" s="226"/>
      <c r="R67" s="107"/>
      <c r="S67" s="227"/>
      <c r="T67" s="228"/>
      <c r="U67" s="16"/>
      <c r="V67" s="173"/>
      <c r="W67" s="173"/>
      <c r="X67" s="173"/>
      <c r="Y67" s="229"/>
      <c r="Z67" s="175"/>
      <c r="AA67" s="10"/>
      <c r="AB67" s="103"/>
      <c r="AC67" s="52"/>
      <c r="AD67" s="52"/>
      <c r="AE67" s="99"/>
      <c r="AF67" s="230"/>
      <c r="AG67" s="52"/>
      <c r="AH67" s="52"/>
      <c r="AI67" s="52"/>
      <c r="AJ67" s="95"/>
      <c r="AK67" s="52"/>
      <c r="AL67" s="52"/>
      <c r="AM67" s="52"/>
      <c r="AN67" s="52"/>
      <c r="AO67" s="52"/>
      <c r="AP67" s="52"/>
      <c r="AQ67" s="52"/>
      <c r="AR67" s="52"/>
      <c r="AS67" s="99"/>
      <c r="AT67" s="38"/>
      <c r="AU67" s="38"/>
      <c r="AV67" s="38"/>
      <c r="AW67" s="38"/>
      <c r="AX67" s="38"/>
      <c r="AY67" s="38"/>
      <c r="AZ67" s="38"/>
      <c r="BA67" s="30"/>
      <c r="BB67" s="30"/>
      <c r="BC67" s="94"/>
      <c r="BD67" s="38"/>
      <c r="BE67" s="38"/>
      <c r="BF67" s="38"/>
      <c r="BG67" s="38"/>
    </row>
    <row r="68" spans="2:59" ht="21" customHeight="1">
      <c r="B68" s="231"/>
      <c r="C68" s="232" t="s">
        <v>158</v>
      </c>
      <c r="D68" s="233"/>
      <c r="E68" s="234"/>
      <c r="F68" s="235"/>
      <c r="G68" s="235"/>
      <c r="H68" s="236"/>
      <c r="I68" s="235"/>
      <c r="J68" s="235"/>
      <c r="K68" s="235"/>
      <c r="L68" s="237"/>
      <c r="M68" s="238"/>
      <c r="N68" s="239"/>
      <c r="O68" s="240"/>
      <c r="P68" s="241"/>
      <c r="Q68" s="242"/>
      <c r="R68" s="243"/>
      <c r="S68" s="10"/>
      <c r="T68" s="4"/>
      <c r="U68" s="16"/>
      <c r="V68" s="173"/>
      <c r="W68" s="173"/>
      <c r="X68" s="173"/>
      <c r="Y68" s="190"/>
      <c r="Z68" s="175"/>
      <c r="AA68" s="10"/>
      <c r="AB68" s="52"/>
      <c r="AC68" s="52"/>
      <c r="AD68" s="52"/>
      <c r="AE68" s="99"/>
      <c r="AF68" s="31"/>
      <c r="AG68" s="147"/>
      <c r="AH68" s="147"/>
      <c r="AI68" s="147"/>
      <c r="AJ68" s="148"/>
      <c r="AK68" s="147"/>
      <c r="AL68" s="147"/>
      <c r="AM68" s="149"/>
      <c r="AN68" s="147"/>
      <c r="AO68" s="149"/>
      <c r="AP68" s="149"/>
      <c r="AQ68" s="147"/>
      <c r="AR68" s="147"/>
      <c r="AS68" s="147"/>
      <c r="AT68" s="38"/>
      <c r="AU68" s="38"/>
      <c r="AV68" s="38"/>
      <c r="AW68" s="38"/>
      <c r="AX68" s="38"/>
      <c r="AY68" s="38"/>
      <c r="AZ68" s="38"/>
      <c r="BA68" s="70"/>
      <c r="BB68" s="70"/>
      <c r="BC68" s="72"/>
      <c r="BD68" s="38"/>
      <c r="BE68" s="38"/>
      <c r="BF68" s="38"/>
      <c r="BG68" s="38"/>
    </row>
    <row r="69" spans="2:59" ht="13.5" customHeight="1">
      <c r="B69" s="244" t="s">
        <v>486</v>
      </c>
      <c r="C69" s="245" t="s">
        <v>543</v>
      </c>
      <c r="D69" s="246">
        <v>205</v>
      </c>
      <c r="E69" s="247">
        <v>5.16</v>
      </c>
      <c r="F69" s="248">
        <v>6.52</v>
      </c>
      <c r="G69" s="249">
        <v>32.18</v>
      </c>
      <c r="H69" s="250">
        <v>208</v>
      </c>
      <c r="I69" s="248">
        <v>1.34</v>
      </c>
      <c r="J69" s="248">
        <v>0.06</v>
      </c>
      <c r="K69" s="251">
        <v>0.14000000000000001</v>
      </c>
      <c r="L69" s="250">
        <v>39.799999999999997</v>
      </c>
      <c r="M69" s="248">
        <v>128.19999999999999</v>
      </c>
      <c r="N69" s="252">
        <v>13.98</v>
      </c>
      <c r="O69" s="248">
        <v>29.6</v>
      </c>
      <c r="P69" s="248">
        <v>0.13600000000000001</v>
      </c>
      <c r="Q69" s="253">
        <v>33</v>
      </c>
      <c r="R69" s="38"/>
      <c r="S69" s="254"/>
      <c r="T69" s="4"/>
      <c r="U69" s="16"/>
      <c r="V69" s="173"/>
      <c r="W69" s="173"/>
      <c r="X69" s="173"/>
      <c r="Y69" s="190"/>
      <c r="Z69" s="175"/>
      <c r="AA69" s="10"/>
      <c r="AB69" s="52"/>
      <c r="AC69" s="52"/>
      <c r="AD69" s="52"/>
      <c r="AE69" s="99"/>
      <c r="AF69" s="80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1"/>
      <c r="AU69" s="94"/>
      <c r="AV69" s="38"/>
      <c r="AW69" s="38"/>
      <c r="AX69" s="38"/>
      <c r="AY69" s="38"/>
      <c r="AZ69" s="38"/>
      <c r="BA69" s="70"/>
      <c r="BB69" s="70"/>
      <c r="BC69" s="72"/>
      <c r="BD69" s="38"/>
      <c r="BE69" s="38"/>
      <c r="BF69" s="38"/>
      <c r="BG69" s="38"/>
    </row>
    <row r="70" spans="2:59" ht="15.5">
      <c r="B70" s="255" t="s">
        <v>888</v>
      </c>
      <c r="C70" s="256" t="s">
        <v>385</v>
      </c>
      <c r="D70" s="246">
        <v>20</v>
      </c>
      <c r="E70" s="257">
        <v>4.6669999999999998</v>
      </c>
      <c r="F70" s="258">
        <v>5.8666999999999998</v>
      </c>
      <c r="G70" s="259">
        <v>0</v>
      </c>
      <c r="H70" s="260">
        <v>71.667000000000002</v>
      </c>
      <c r="I70" s="259">
        <v>0.14000000000000001</v>
      </c>
      <c r="J70" s="259">
        <v>7.0000000000000001E-3</v>
      </c>
      <c r="K70" s="259">
        <v>0.06</v>
      </c>
      <c r="L70" s="250">
        <v>52</v>
      </c>
      <c r="M70" s="261">
        <v>176</v>
      </c>
      <c r="N70" s="248">
        <v>100</v>
      </c>
      <c r="O70" s="259">
        <v>7.34</v>
      </c>
      <c r="P70" s="262">
        <v>0.2</v>
      </c>
      <c r="Q70" s="253">
        <v>17</v>
      </c>
      <c r="R70" s="263"/>
      <c r="S70" s="264"/>
      <c r="T70" s="4"/>
      <c r="U70" s="16"/>
      <c r="V70" s="173"/>
      <c r="W70" s="265"/>
      <c r="X70" s="173"/>
      <c r="Y70" s="190"/>
      <c r="Z70" s="8"/>
      <c r="AA70" s="10"/>
      <c r="AB70" s="52"/>
      <c r="AC70" s="52"/>
      <c r="AD70" s="52"/>
      <c r="AE70" s="99"/>
      <c r="AF70" s="266"/>
      <c r="AG70" s="38"/>
      <c r="AH70" s="38"/>
      <c r="AI70" s="38"/>
      <c r="AJ70" s="38"/>
      <c r="AK70" s="38"/>
      <c r="AL70" s="38"/>
      <c r="AM70" s="38"/>
      <c r="AN70" s="38"/>
      <c r="AO70" s="38"/>
      <c r="AP70" s="124"/>
      <c r="AQ70" s="38"/>
      <c r="AR70" s="124"/>
      <c r="AS70" s="38"/>
      <c r="AT70" s="38"/>
      <c r="AU70" s="94"/>
      <c r="AV70" s="38"/>
      <c r="AW70" s="38"/>
      <c r="AX70" s="38"/>
      <c r="AY70" s="38"/>
      <c r="AZ70" s="38"/>
      <c r="BA70" s="70"/>
      <c r="BB70" s="70"/>
      <c r="BC70" s="72"/>
      <c r="BD70" s="38"/>
      <c r="BE70" s="38"/>
      <c r="BF70" s="38"/>
      <c r="BG70" s="38"/>
    </row>
    <row r="71" spans="2:59">
      <c r="B71" s="244" t="s">
        <v>390</v>
      </c>
      <c r="C71" s="256" t="s">
        <v>13</v>
      </c>
      <c r="D71" s="246">
        <v>200</v>
      </c>
      <c r="E71" s="267">
        <v>0.2</v>
      </c>
      <c r="F71" s="259">
        <v>0</v>
      </c>
      <c r="G71" s="259">
        <v>6.5</v>
      </c>
      <c r="H71" s="260">
        <v>26.8</v>
      </c>
      <c r="I71" s="258">
        <v>3.5999999999999997E-2</v>
      </c>
      <c r="J71" s="259">
        <v>0</v>
      </c>
      <c r="K71" s="259">
        <v>0.01</v>
      </c>
      <c r="L71" s="268">
        <v>0.27</v>
      </c>
      <c r="M71" s="261">
        <v>4.5</v>
      </c>
      <c r="N71" s="248">
        <v>7.2</v>
      </c>
      <c r="O71" s="248">
        <v>3.8</v>
      </c>
      <c r="P71" s="262">
        <v>0.73</v>
      </c>
      <c r="Q71" s="253">
        <v>74</v>
      </c>
      <c r="R71" s="38"/>
      <c r="S71" s="269"/>
      <c r="T71" s="38"/>
      <c r="U71" s="270"/>
      <c r="V71" s="271"/>
      <c r="W71" s="272"/>
      <c r="X71" s="273"/>
      <c r="Y71" s="274"/>
      <c r="Z71" s="275"/>
      <c r="AA71" s="72"/>
      <c r="AB71" s="52"/>
      <c r="AC71" s="52"/>
      <c r="AD71" s="52"/>
      <c r="AE71" s="99"/>
      <c r="AF71" s="38"/>
      <c r="AG71" s="38"/>
      <c r="AH71" s="38"/>
      <c r="AI71" s="38"/>
      <c r="AJ71" s="152"/>
      <c r="AK71" s="38"/>
      <c r="AL71" s="38"/>
      <c r="AM71" s="38"/>
      <c r="AN71" s="38"/>
      <c r="AO71" s="38"/>
      <c r="AP71" s="38"/>
      <c r="AQ71" s="38"/>
      <c r="AR71" s="124"/>
      <c r="AS71" s="38"/>
      <c r="AT71" s="38"/>
      <c r="AU71" s="94"/>
      <c r="AV71" s="31"/>
      <c r="AW71" s="31"/>
      <c r="AX71" s="38"/>
      <c r="AY71" s="38"/>
      <c r="AZ71" s="38"/>
      <c r="BA71" s="38"/>
      <c r="BB71" s="38"/>
      <c r="BC71" s="38"/>
      <c r="BD71" s="38"/>
      <c r="BE71" s="38"/>
      <c r="BF71" s="38"/>
      <c r="BG71" s="38"/>
    </row>
    <row r="72" spans="2:59">
      <c r="B72" s="244" t="s">
        <v>9</v>
      </c>
      <c r="C72" s="276" t="s">
        <v>893</v>
      </c>
      <c r="D72" s="246">
        <v>25</v>
      </c>
      <c r="E72" s="257">
        <v>1.875</v>
      </c>
      <c r="F72" s="258">
        <v>2.9449999999999998</v>
      </c>
      <c r="G72" s="258">
        <v>16.600000000000001</v>
      </c>
      <c r="H72" s="250">
        <v>96.4</v>
      </c>
      <c r="I72" s="251">
        <v>0</v>
      </c>
      <c r="J72" s="249">
        <v>2.5000000000000001E-2</v>
      </c>
      <c r="K72" s="249">
        <v>1.7000000000000001E-2</v>
      </c>
      <c r="L72" s="250">
        <v>2.5</v>
      </c>
      <c r="M72" s="251">
        <v>7.25</v>
      </c>
      <c r="N72" s="251">
        <v>0</v>
      </c>
      <c r="O72" s="251">
        <v>0.5</v>
      </c>
      <c r="P72" s="277">
        <v>5.2499999999999998E-2</v>
      </c>
      <c r="Q72" s="253">
        <v>22</v>
      </c>
      <c r="R72" s="52"/>
      <c r="S72" s="278"/>
      <c r="T72" s="279"/>
      <c r="U72" s="280"/>
      <c r="V72" s="281"/>
      <c r="W72" s="281"/>
      <c r="X72" s="281"/>
      <c r="Y72" s="281"/>
      <c r="Z72" s="282"/>
      <c r="AA72" s="69"/>
      <c r="AB72" s="283"/>
      <c r="AC72" s="59"/>
      <c r="AD72" s="59"/>
      <c r="AE72" s="107"/>
      <c r="AF72" s="38"/>
      <c r="AG72" s="80"/>
      <c r="AH72" s="30"/>
      <c r="AI72" s="31"/>
      <c r="AJ72" s="94"/>
      <c r="AK72" s="94"/>
      <c r="AL72" s="94"/>
      <c r="AM72" s="284"/>
      <c r="AN72" s="285"/>
      <c r="AO72" s="286"/>
      <c r="AP72" s="286"/>
      <c r="AQ72" s="286"/>
      <c r="AR72" s="287"/>
      <c r="AS72" s="286"/>
      <c r="AT72" s="286"/>
      <c r="AU72" s="286"/>
      <c r="AV72" s="31"/>
      <c r="AW72" s="31"/>
      <c r="AX72" s="38"/>
      <c r="AY72" s="38"/>
      <c r="AZ72" s="38"/>
      <c r="BA72" s="38"/>
      <c r="BB72" s="38"/>
      <c r="BC72" s="38"/>
      <c r="BD72" s="38"/>
      <c r="BE72" s="38"/>
      <c r="BF72" s="38"/>
      <c r="BG72" s="38"/>
    </row>
    <row r="73" spans="2:59" ht="15.5">
      <c r="B73" s="244" t="s">
        <v>9</v>
      </c>
      <c r="C73" s="256" t="s">
        <v>10</v>
      </c>
      <c r="D73" s="246">
        <v>35</v>
      </c>
      <c r="E73" s="257">
        <v>1.3480000000000001</v>
      </c>
      <c r="F73" s="258">
        <v>0.48099999999999998</v>
      </c>
      <c r="G73" s="259">
        <v>18.97</v>
      </c>
      <c r="H73" s="250">
        <v>85.600999999999999</v>
      </c>
      <c r="I73" s="248">
        <v>0</v>
      </c>
      <c r="J73" s="248">
        <v>4.2999999999999997E-2</v>
      </c>
      <c r="K73" s="248">
        <v>1.4E-2</v>
      </c>
      <c r="L73" s="250">
        <v>0</v>
      </c>
      <c r="M73" s="261">
        <v>7</v>
      </c>
      <c r="N73" s="248">
        <v>22.75</v>
      </c>
      <c r="O73" s="248">
        <v>4.9000000000000004</v>
      </c>
      <c r="P73" s="262">
        <v>3.85E-2</v>
      </c>
      <c r="Q73" s="253">
        <v>20</v>
      </c>
      <c r="R73" s="28"/>
      <c r="S73" s="288"/>
      <c r="T73" s="289"/>
      <c r="U73" s="72"/>
      <c r="V73" s="290"/>
      <c r="W73" s="290"/>
      <c r="X73" s="290"/>
      <c r="Y73" s="290"/>
      <c r="Z73" s="69"/>
      <c r="AA73" s="69"/>
      <c r="AB73" s="69"/>
      <c r="AC73" s="69"/>
      <c r="AD73" s="69"/>
      <c r="AE73" s="38"/>
      <c r="AF73" s="38"/>
      <c r="AG73" s="37"/>
      <c r="AH73" s="38"/>
      <c r="AI73" s="39"/>
      <c r="AJ73" s="94"/>
      <c r="AK73" s="94"/>
      <c r="AL73" s="94"/>
      <c r="AM73" s="291"/>
      <c r="AN73" s="292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38"/>
      <c r="BC73" s="38"/>
      <c r="BD73" s="38"/>
      <c r="BE73" s="38"/>
      <c r="BF73" s="38"/>
      <c r="BG73" s="38"/>
    </row>
    <row r="74" spans="2:59">
      <c r="B74" s="293" t="s">
        <v>9</v>
      </c>
      <c r="C74" s="256" t="s">
        <v>428</v>
      </c>
      <c r="D74" s="294">
        <v>20</v>
      </c>
      <c r="E74" s="295">
        <v>1.1299999999999999</v>
      </c>
      <c r="F74" s="296">
        <v>0.3</v>
      </c>
      <c r="G74" s="296">
        <v>8.3729999999999993</v>
      </c>
      <c r="H74" s="250">
        <v>40.712000000000003</v>
      </c>
      <c r="I74" s="297">
        <v>0</v>
      </c>
      <c r="J74" s="297">
        <v>0.05</v>
      </c>
      <c r="K74" s="297">
        <v>0.05</v>
      </c>
      <c r="L74" s="298">
        <v>0</v>
      </c>
      <c r="M74" s="299">
        <v>6.6</v>
      </c>
      <c r="N74" s="300">
        <v>46.8</v>
      </c>
      <c r="O74" s="297">
        <v>1.32</v>
      </c>
      <c r="P74" s="301">
        <v>8.8000000000000005E-3</v>
      </c>
      <c r="Q74" s="253">
        <v>21</v>
      </c>
      <c r="R74" s="28"/>
      <c r="S74" s="10"/>
      <c r="T74" s="56"/>
      <c r="U74" s="38"/>
      <c r="V74" s="69"/>
      <c r="W74" s="69"/>
      <c r="X74" s="69"/>
      <c r="Y74" s="69"/>
      <c r="Z74" s="69"/>
      <c r="AA74" s="69"/>
      <c r="AB74" s="103"/>
      <c r="AC74" s="52"/>
      <c r="AD74" s="52"/>
      <c r="AE74" s="302"/>
      <c r="AF74" s="38"/>
      <c r="AG74" s="38"/>
      <c r="AH74" s="56"/>
      <c r="AI74" s="38"/>
      <c r="AJ74" s="94"/>
      <c r="AK74" s="94"/>
      <c r="AL74" s="94"/>
      <c r="AM74" s="28"/>
      <c r="AN74" s="72"/>
      <c r="AO74" s="72"/>
      <c r="AP74" s="70"/>
      <c r="AQ74" s="70"/>
      <c r="AR74" s="70"/>
      <c r="AS74" s="81"/>
      <c r="AT74" s="81"/>
      <c r="AU74" s="303"/>
      <c r="AV74" s="70"/>
      <c r="AW74" s="70"/>
      <c r="AX74" s="81"/>
      <c r="AY74" s="70"/>
      <c r="AZ74" s="70"/>
      <c r="BA74" s="70"/>
      <c r="BB74" s="70"/>
      <c r="BC74" s="38"/>
      <c r="BD74" s="38"/>
      <c r="BE74" s="38"/>
      <c r="BF74" s="38"/>
      <c r="BG74" s="38"/>
    </row>
    <row r="75" spans="2:59" ht="14.4" customHeight="1">
      <c r="B75" s="304" t="s">
        <v>485</v>
      </c>
      <c r="C75" s="305" t="s">
        <v>879</v>
      </c>
      <c r="D75" s="306">
        <v>105</v>
      </c>
      <c r="E75" s="307">
        <v>0.95</v>
      </c>
      <c r="F75" s="308">
        <v>0.21</v>
      </c>
      <c r="G75" s="309">
        <v>12.82</v>
      </c>
      <c r="H75" s="250">
        <v>56.97</v>
      </c>
      <c r="I75" s="310">
        <v>14</v>
      </c>
      <c r="J75" s="311">
        <v>4.2000000000000003E-2</v>
      </c>
      <c r="K75" s="311">
        <v>3.15E-2</v>
      </c>
      <c r="L75" s="311">
        <v>0</v>
      </c>
      <c r="M75" s="261">
        <v>35.700000000000003</v>
      </c>
      <c r="N75" s="312">
        <v>17.850000000000001</v>
      </c>
      <c r="O75" s="248">
        <v>1.365</v>
      </c>
      <c r="P75" s="262">
        <v>0.315</v>
      </c>
      <c r="Q75" s="313">
        <v>94</v>
      </c>
      <c r="R75" s="28"/>
      <c r="S75" s="42"/>
      <c r="T75" s="30"/>
      <c r="U75" s="94"/>
      <c r="V75" s="52"/>
      <c r="W75" s="52"/>
      <c r="X75" s="52"/>
      <c r="Y75" s="95"/>
      <c r="Z75" s="314"/>
      <c r="AA75" s="38"/>
      <c r="AB75" s="315"/>
      <c r="AC75" s="99"/>
      <c r="AD75" s="316"/>
      <c r="AE75" s="99"/>
      <c r="AF75" s="38"/>
      <c r="AG75" s="38"/>
      <c r="AH75" s="38"/>
      <c r="AI75" s="38"/>
      <c r="AJ75" s="38"/>
      <c r="AK75" s="38"/>
      <c r="AL75" s="38"/>
      <c r="AM75" s="28"/>
      <c r="AN75" s="38"/>
      <c r="AO75" s="72"/>
      <c r="AP75" s="72"/>
      <c r="AQ75" s="72"/>
      <c r="AR75" s="72"/>
      <c r="AS75" s="72"/>
      <c r="AT75" s="72"/>
      <c r="AU75" s="72"/>
      <c r="AV75" s="72"/>
      <c r="AW75" s="72"/>
      <c r="AX75" s="72"/>
      <c r="AY75" s="72"/>
      <c r="AZ75" s="72"/>
      <c r="BA75" s="72"/>
      <c r="BB75" s="72"/>
      <c r="BC75" s="38"/>
      <c r="BD75" s="38"/>
      <c r="BE75" s="38"/>
      <c r="BF75" s="38"/>
      <c r="BG75" s="38"/>
    </row>
    <row r="76" spans="2:59" ht="13.5" customHeight="1">
      <c r="B76" s="317" t="s">
        <v>210</v>
      </c>
      <c r="D76" s="42">
        <f>SUM(D69:D75)</f>
        <v>610</v>
      </c>
      <c r="E76" s="318">
        <f>SUM(E69:E75)</f>
        <v>15.329999999999998</v>
      </c>
      <c r="F76" s="319">
        <f t="shared" ref="F76:P76" si="0">SUM(F69:F75)</f>
        <v>16.322700000000001</v>
      </c>
      <c r="G76" s="320">
        <f t="shared" si="0"/>
        <v>95.443000000000012</v>
      </c>
      <c r="H76" s="321">
        <f>SUM(H69:H75)</f>
        <v>586.15000000000009</v>
      </c>
      <c r="I76" s="322">
        <f t="shared" si="0"/>
        <v>15.516</v>
      </c>
      <c r="J76" s="323">
        <f t="shared" si="0"/>
        <v>0.22700000000000001</v>
      </c>
      <c r="K76" s="324">
        <f t="shared" si="0"/>
        <v>0.32250000000000001</v>
      </c>
      <c r="L76" s="322">
        <f t="shared" si="0"/>
        <v>94.57</v>
      </c>
      <c r="M76" s="325">
        <f t="shared" si="0"/>
        <v>365.25</v>
      </c>
      <c r="N76" s="326">
        <f t="shared" si="0"/>
        <v>208.58</v>
      </c>
      <c r="O76" s="327">
        <f t="shared" si="0"/>
        <v>48.824999999999996</v>
      </c>
      <c r="P76" s="328">
        <f t="shared" si="0"/>
        <v>1.4807999999999999</v>
      </c>
      <c r="Q76" s="201"/>
      <c r="R76" s="80"/>
      <c r="S76" s="10"/>
      <c r="T76" s="30"/>
      <c r="U76" s="94"/>
      <c r="V76" s="99"/>
      <c r="W76" s="146"/>
      <c r="X76" s="99"/>
      <c r="Y76" s="329"/>
      <c r="Z76" s="314"/>
      <c r="AA76" s="38"/>
      <c r="AB76" s="99"/>
      <c r="AC76" s="99"/>
      <c r="AD76" s="99"/>
      <c r="AE76" s="99"/>
      <c r="AF76" s="38"/>
      <c r="AG76" s="38"/>
      <c r="AH76" s="38"/>
      <c r="AI76" s="38"/>
      <c r="AJ76" s="38"/>
      <c r="AK76" s="38"/>
      <c r="AL76" s="107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1"/>
      <c r="BD76" s="38"/>
      <c r="BE76" s="38"/>
      <c r="BF76" s="38"/>
      <c r="BG76" s="38"/>
    </row>
    <row r="77" spans="2:59" ht="13.5" customHeight="1">
      <c r="B77" s="330"/>
      <c r="C77" s="331" t="s">
        <v>11</v>
      </c>
      <c r="D77" s="332">
        <v>0.25</v>
      </c>
      <c r="E77" s="333">
        <v>19.25</v>
      </c>
      <c r="F77" s="334">
        <v>19.75</v>
      </c>
      <c r="G77" s="335">
        <v>83.75</v>
      </c>
      <c r="H77" s="336">
        <v>587.5</v>
      </c>
      <c r="I77" s="337">
        <v>15</v>
      </c>
      <c r="J77" s="338">
        <v>0.3</v>
      </c>
      <c r="K77" s="339">
        <v>0.35</v>
      </c>
      <c r="L77" s="340">
        <v>175</v>
      </c>
      <c r="M77" s="341">
        <v>275</v>
      </c>
      <c r="N77" s="342">
        <v>275</v>
      </c>
      <c r="O77" s="340">
        <v>62.5</v>
      </c>
      <c r="P77" s="343">
        <v>3</v>
      </c>
      <c r="Q77" s="201"/>
      <c r="R77" s="80"/>
      <c r="S77" s="344"/>
      <c r="T77" s="4"/>
      <c r="U77" s="16"/>
      <c r="V77" s="173"/>
      <c r="W77" s="173"/>
      <c r="X77" s="173"/>
      <c r="Y77" s="174"/>
      <c r="Z77" s="173"/>
      <c r="AA77" s="173"/>
      <c r="AB77" s="173"/>
      <c r="AC77" s="202"/>
      <c r="AD77" s="126"/>
      <c r="AE77" s="126"/>
      <c r="AF77" s="126"/>
      <c r="AG77" s="278"/>
      <c r="AH77" s="38"/>
      <c r="AI77" s="38"/>
      <c r="AJ77" s="38"/>
      <c r="AK77" s="38"/>
      <c r="AL77" s="59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</row>
    <row r="78" spans="2:59">
      <c r="B78" s="345"/>
      <c r="C78" s="346" t="s">
        <v>476</v>
      </c>
      <c r="D78" s="347"/>
      <c r="E78" s="348">
        <f>(E76*100/E67)-25</f>
        <v>-5.0909090909090935</v>
      </c>
      <c r="F78" s="349">
        <f t="shared" ref="F78:P78" si="1">(F76*100/F67)-25</f>
        <v>-4.338354430379745</v>
      </c>
      <c r="G78" s="349">
        <f t="shared" si="1"/>
        <v>3.4904477611940337</v>
      </c>
      <c r="H78" s="350">
        <f t="shared" si="1"/>
        <v>-5.7446808510636771E-2</v>
      </c>
      <c r="I78" s="349">
        <f t="shared" si="1"/>
        <v>0.85999999999999943</v>
      </c>
      <c r="J78" s="349">
        <f t="shared" si="1"/>
        <v>-6.0833333333333321</v>
      </c>
      <c r="K78" s="349">
        <f t="shared" si="1"/>
        <v>-1.9642857142857117</v>
      </c>
      <c r="L78" s="349">
        <f t="shared" si="1"/>
        <v>-11.49</v>
      </c>
      <c r="M78" s="351">
        <f t="shared" si="1"/>
        <v>8.2045454545454533</v>
      </c>
      <c r="N78" s="349">
        <f t="shared" si="1"/>
        <v>-6.038181818181819</v>
      </c>
      <c r="O78" s="349">
        <f t="shared" si="1"/>
        <v>-5.4699999999999989</v>
      </c>
      <c r="P78" s="352">
        <f t="shared" si="1"/>
        <v>-12.660000000000002</v>
      </c>
      <c r="Q78" s="201"/>
      <c r="R78" s="28"/>
      <c r="S78" s="10"/>
      <c r="T78" s="353"/>
      <c r="U78" s="94"/>
      <c r="V78" s="52"/>
      <c r="W78" s="52"/>
      <c r="X78" s="98"/>
      <c r="Y78" s="329"/>
      <c r="Z78" s="354"/>
      <c r="AA78" s="38"/>
      <c r="AB78" s="101"/>
      <c r="AC78" s="101"/>
      <c r="AD78" s="101"/>
      <c r="AE78" s="99"/>
      <c r="AF78" s="38"/>
      <c r="AG78" s="38"/>
      <c r="AH78" s="38"/>
      <c r="AI78" s="38"/>
      <c r="AJ78" s="69"/>
      <c r="AK78" s="69"/>
      <c r="AL78" s="69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</row>
    <row r="79" spans="2:59" ht="13.5" customHeight="1">
      <c r="B79" s="355"/>
      <c r="C79" s="232" t="s">
        <v>123</v>
      </c>
      <c r="D79" s="171"/>
      <c r="E79" s="356"/>
      <c r="F79" s="357"/>
      <c r="G79" s="357"/>
      <c r="H79" s="358"/>
      <c r="I79" s="359"/>
      <c r="J79" s="359"/>
      <c r="K79" s="359"/>
      <c r="L79" s="359"/>
      <c r="M79" s="360"/>
      <c r="N79" s="361"/>
      <c r="O79" s="361"/>
      <c r="P79" s="358"/>
      <c r="Q79" s="242"/>
      <c r="R79" s="26"/>
      <c r="S79" s="254"/>
      <c r="T79" s="30"/>
      <c r="U79" s="94"/>
      <c r="V79" s="52"/>
      <c r="W79" s="52"/>
      <c r="X79" s="52"/>
      <c r="Y79" s="329"/>
      <c r="Z79" s="354"/>
      <c r="AA79" s="38"/>
      <c r="AB79" s="52"/>
      <c r="AC79" s="52"/>
      <c r="AD79" s="52"/>
      <c r="AE79" s="99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62"/>
      <c r="BD79" s="72"/>
      <c r="BE79" s="38"/>
      <c r="BF79" s="38"/>
      <c r="BG79" s="38"/>
    </row>
    <row r="80" spans="2:59" ht="16.5" customHeight="1">
      <c r="B80" s="363" t="s">
        <v>817</v>
      </c>
      <c r="C80" s="364" t="s">
        <v>892</v>
      </c>
      <c r="D80" s="294">
        <v>60</v>
      </c>
      <c r="E80" s="365">
        <v>0.48</v>
      </c>
      <c r="F80" s="366">
        <v>0.06</v>
      </c>
      <c r="G80" s="296">
        <v>1.02</v>
      </c>
      <c r="H80" s="367">
        <v>6.6</v>
      </c>
      <c r="I80" s="248">
        <v>2.1</v>
      </c>
      <c r="J80" s="248">
        <v>0.06</v>
      </c>
      <c r="K80" s="248">
        <v>0.06</v>
      </c>
      <c r="L80" s="248">
        <v>0</v>
      </c>
      <c r="M80" s="261">
        <v>13.8</v>
      </c>
      <c r="N80" s="248">
        <v>14.4</v>
      </c>
      <c r="O80" s="248">
        <v>8.4</v>
      </c>
      <c r="P80" s="248">
        <v>0.36</v>
      </c>
      <c r="Q80" s="368">
        <v>1</v>
      </c>
      <c r="R80" s="41"/>
      <c r="S80" s="264"/>
      <c r="T80" s="30"/>
      <c r="U80" s="94"/>
      <c r="V80" s="52"/>
      <c r="W80" s="52"/>
      <c r="X80" s="52"/>
      <c r="Y80" s="369"/>
      <c r="Z80" s="314"/>
      <c r="AA80" s="38"/>
      <c r="AB80" s="52"/>
      <c r="AC80" s="52"/>
      <c r="AD80" s="52"/>
      <c r="AE80" s="99"/>
      <c r="AF80" s="38"/>
      <c r="AG80" s="38"/>
      <c r="AH80" s="38"/>
      <c r="AI80" s="38"/>
      <c r="AJ80" s="38"/>
      <c r="AK80" s="38"/>
      <c r="AL80" s="38"/>
      <c r="AM80" s="28"/>
      <c r="AN80" s="370"/>
      <c r="AO80" s="94"/>
      <c r="AP80" s="99"/>
      <c r="AQ80" s="146"/>
      <c r="AR80" s="99"/>
      <c r="AS80" s="95"/>
      <c r="AT80" s="99"/>
      <c r="AU80" s="371"/>
      <c r="AV80" s="315"/>
      <c r="AW80" s="146"/>
      <c r="AX80" s="99"/>
      <c r="AY80" s="315"/>
      <c r="AZ80" s="99"/>
      <c r="BA80" s="99"/>
      <c r="BB80" s="99"/>
      <c r="BC80" s="70"/>
      <c r="BD80" s="72"/>
      <c r="BE80" s="38"/>
      <c r="BF80" s="38"/>
      <c r="BG80" s="38"/>
    </row>
    <row r="81" spans="2:59">
      <c r="B81" s="372" t="s">
        <v>889</v>
      </c>
      <c r="C81" s="373" t="s">
        <v>594</v>
      </c>
      <c r="D81" s="294">
        <v>200</v>
      </c>
      <c r="E81" s="374">
        <v>5.04</v>
      </c>
      <c r="F81" s="375">
        <v>2.86</v>
      </c>
      <c r="G81" s="376">
        <v>11.68</v>
      </c>
      <c r="H81" s="377">
        <v>92.6</v>
      </c>
      <c r="I81" s="259">
        <v>3.8</v>
      </c>
      <c r="J81" s="259">
        <v>0.13</v>
      </c>
      <c r="K81" s="259">
        <v>0.12</v>
      </c>
      <c r="L81" s="250">
        <v>14</v>
      </c>
      <c r="M81" s="261">
        <v>28.26</v>
      </c>
      <c r="N81" s="248">
        <v>71.400000000000006</v>
      </c>
      <c r="O81" s="259">
        <v>27.5</v>
      </c>
      <c r="P81" s="248">
        <v>1.6220000000000001</v>
      </c>
      <c r="Q81" s="253">
        <v>27</v>
      </c>
      <c r="R81" s="26"/>
      <c r="S81" s="10"/>
      <c r="T81" s="30"/>
      <c r="U81" s="94"/>
      <c r="V81" s="52"/>
      <c r="W81" s="52"/>
      <c r="X81" s="52"/>
      <c r="Y81" s="378"/>
      <c r="Z81" s="314"/>
      <c r="AA81" s="38"/>
      <c r="AB81" s="52"/>
      <c r="AC81" s="103"/>
      <c r="AD81" s="52"/>
      <c r="AE81" s="99"/>
      <c r="AF81" s="38"/>
      <c r="AG81" s="38"/>
      <c r="AH81" s="39"/>
      <c r="AI81" s="38"/>
      <c r="AJ81" s="38"/>
      <c r="AK81" s="38"/>
      <c r="AL81" s="38"/>
      <c r="AM81" s="28"/>
      <c r="AN81" s="30"/>
      <c r="AO81" s="94"/>
      <c r="AP81" s="52"/>
      <c r="AQ81" s="52"/>
      <c r="AR81" s="101"/>
      <c r="AS81" s="95"/>
      <c r="AT81" s="52"/>
      <c r="AU81" s="99"/>
      <c r="AV81" s="99"/>
      <c r="AW81" s="99"/>
      <c r="AX81" s="99"/>
      <c r="AY81" s="99"/>
      <c r="AZ81" s="99"/>
      <c r="BA81" s="99"/>
      <c r="BB81" s="99"/>
      <c r="BC81" s="70"/>
      <c r="BD81" s="72"/>
      <c r="BE81" s="38"/>
      <c r="BF81" s="38"/>
      <c r="BG81" s="38"/>
    </row>
    <row r="82" spans="2:59">
      <c r="B82" s="379" t="s">
        <v>890</v>
      </c>
      <c r="C82" s="256" t="s">
        <v>585</v>
      </c>
      <c r="D82" s="380">
        <v>90</v>
      </c>
      <c r="E82" s="257">
        <v>7.8129999999999997</v>
      </c>
      <c r="F82" s="258">
        <v>11.16</v>
      </c>
      <c r="G82" s="258">
        <v>19.276</v>
      </c>
      <c r="H82" s="377">
        <v>208.316</v>
      </c>
      <c r="I82" s="301">
        <v>0.753</v>
      </c>
      <c r="J82" s="300">
        <v>5.3999999999999999E-2</v>
      </c>
      <c r="K82" s="381">
        <v>0.11</v>
      </c>
      <c r="L82" s="250">
        <v>31.634</v>
      </c>
      <c r="M82" s="382">
        <v>120.474</v>
      </c>
      <c r="N82" s="383">
        <v>203.98</v>
      </c>
      <c r="O82" s="251">
        <v>33.299999999999997</v>
      </c>
      <c r="P82" s="251">
        <v>1.2</v>
      </c>
      <c r="Q82" s="253">
        <v>63</v>
      </c>
      <c r="R82" s="10"/>
      <c r="S82" s="269"/>
      <c r="T82" s="384"/>
      <c r="U82" s="270"/>
      <c r="V82" s="271"/>
      <c r="W82" s="272"/>
      <c r="X82" s="273"/>
      <c r="Y82" s="274"/>
      <c r="Z82" s="275"/>
      <c r="AA82" s="72"/>
      <c r="AB82" s="283"/>
      <c r="AC82" s="59"/>
      <c r="AD82" s="59"/>
      <c r="AE82" s="230"/>
      <c r="AF82" s="38"/>
      <c r="AG82" s="38"/>
      <c r="AH82" s="39"/>
      <c r="AI82" s="38"/>
      <c r="AJ82" s="38"/>
      <c r="AK82" s="38"/>
      <c r="AL82" s="31"/>
      <c r="AM82" s="28"/>
      <c r="AN82" s="30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0"/>
      <c r="BD82" s="72"/>
      <c r="BE82" s="38"/>
      <c r="BF82" s="38"/>
      <c r="BG82" s="38"/>
    </row>
    <row r="83" spans="2:59">
      <c r="B83" s="379" t="s">
        <v>891</v>
      </c>
      <c r="C83" s="385" t="s">
        <v>591</v>
      </c>
      <c r="D83" s="246">
        <v>150</v>
      </c>
      <c r="E83" s="267">
        <v>2.7570000000000001</v>
      </c>
      <c r="F83" s="259">
        <v>9.7050000000000001</v>
      </c>
      <c r="G83" s="386">
        <v>29.702999999999999</v>
      </c>
      <c r="H83" s="377">
        <v>231.19</v>
      </c>
      <c r="I83" s="259">
        <v>17.87</v>
      </c>
      <c r="J83" s="259">
        <v>0.09</v>
      </c>
      <c r="K83" s="259">
        <v>7.0000000000000007E-2</v>
      </c>
      <c r="L83" s="268">
        <v>65.709999999999994</v>
      </c>
      <c r="M83" s="261">
        <v>53.09</v>
      </c>
      <c r="N83" s="248">
        <v>25.29</v>
      </c>
      <c r="O83" s="248">
        <v>2.323</v>
      </c>
      <c r="P83" s="248">
        <v>0.66</v>
      </c>
      <c r="Q83" s="253">
        <v>40</v>
      </c>
      <c r="R83" s="48"/>
      <c r="S83" s="10"/>
      <c r="T83" s="279"/>
      <c r="U83" s="280"/>
      <c r="V83" s="281"/>
      <c r="W83" s="281"/>
      <c r="X83" s="281"/>
      <c r="Y83" s="281"/>
      <c r="Z83" s="387"/>
      <c r="AA83" s="69"/>
      <c r="AB83" s="388"/>
      <c r="AC83" s="271"/>
      <c r="AD83" s="271"/>
      <c r="AE83" s="271"/>
      <c r="AF83" s="38"/>
      <c r="AG83" s="58"/>
      <c r="AH83" s="56"/>
      <c r="AI83" s="38"/>
      <c r="AJ83" s="38"/>
      <c r="AK83" s="38"/>
      <c r="AL83" s="38"/>
      <c r="AM83" s="28"/>
      <c r="AN83" s="30"/>
      <c r="AO83" s="94"/>
      <c r="AP83" s="52"/>
      <c r="AQ83" s="52"/>
      <c r="AR83" s="52"/>
      <c r="AS83" s="95"/>
      <c r="AT83" s="52"/>
      <c r="AU83" s="52"/>
      <c r="AV83" s="52"/>
      <c r="AW83" s="52"/>
      <c r="AX83" s="52"/>
      <c r="AY83" s="52"/>
      <c r="AZ83" s="52"/>
      <c r="BA83" s="52"/>
      <c r="BB83" s="99"/>
      <c r="BC83" s="70"/>
      <c r="BD83" s="72"/>
      <c r="BE83" s="38"/>
      <c r="BF83" s="38"/>
      <c r="BG83" s="38"/>
    </row>
    <row r="84" spans="2:59" ht="17.25" customHeight="1">
      <c r="B84" s="389" t="s">
        <v>571</v>
      </c>
      <c r="C84" s="256" t="s">
        <v>323</v>
      </c>
      <c r="D84" s="246">
        <v>200</v>
      </c>
      <c r="E84" s="267">
        <v>1</v>
      </c>
      <c r="F84" s="259">
        <v>0</v>
      </c>
      <c r="G84" s="259">
        <v>23.4</v>
      </c>
      <c r="H84" s="260">
        <v>97.6</v>
      </c>
      <c r="I84" s="259">
        <v>1.2</v>
      </c>
      <c r="J84" s="259">
        <v>4.0000000000000001E-3</v>
      </c>
      <c r="K84" s="259">
        <v>4.0000000000000001E-3</v>
      </c>
      <c r="L84" s="390">
        <v>0</v>
      </c>
      <c r="M84" s="248">
        <v>30.4</v>
      </c>
      <c r="N84" s="248">
        <v>36</v>
      </c>
      <c r="O84" s="248">
        <v>0.8</v>
      </c>
      <c r="P84" s="391">
        <v>1.8</v>
      </c>
      <c r="Q84" s="253">
        <v>91</v>
      </c>
      <c r="R84" s="10"/>
      <c r="S84" s="10"/>
      <c r="T84" s="289"/>
      <c r="U84" s="72"/>
      <c r="V84" s="392"/>
      <c r="W84" s="392"/>
      <c r="X84" s="392"/>
      <c r="Y84" s="392"/>
      <c r="Z84" s="69"/>
      <c r="AA84" s="69"/>
      <c r="AB84" s="393"/>
      <c r="AC84" s="394"/>
      <c r="AD84" s="394"/>
      <c r="AE84" s="395"/>
      <c r="AF84" s="38"/>
      <c r="AG84" s="396"/>
      <c r="AH84" s="30"/>
      <c r="AI84" s="397"/>
      <c r="AJ84" s="38"/>
      <c r="AK84" s="38"/>
      <c r="AL84" s="38"/>
      <c r="AM84" s="28"/>
      <c r="AN84" s="30"/>
      <c r="AO84" s="94"/>
      <c r="AP84" s="52"/>
      <c r="AQ84" s="52"/>
      <c r="AR84" s="52"/>
      <c r="AS84" s="95"/>
      <c r="AT84" s="52"/>
      <c r="AU84" s="52"/>
      <c r="AV84" s="52"/>
      <c r="AW84" s="52"/>
      <c r="AX84" s="52"/>
      <c r="AY84" s="52"/>
      <c r="AZ84" s="52"/>
      <c r="BA84" s="52"/>
      <c r="BB84" s="99"/>
      <c r="BC84" s="70"/>
      <c r="BD84" s="72"/>
      <c r="BE84" s="38"/>
      <c r="BF84" s="38"/>
      <c r="BG84" s="38"/>
    </row>
    <row r="85" spans="2:59" ht="16.5" customHeight="1">
      <c r="B85" s="244" t="s">
        <v>9</v>
      </c>
      <c r="C85" s="256" t="s">
        <v>10</v>
      </c>
      <c r="D85" s="246">
        <v>50</v>
      </c>
      <c r="E85" s="257">
        <v>1.925</v>
      </c>
      <c r="F85" s="258">
        <v>0.68799999999999994</v>
      </c>
      <c r="G85" s="259">
        <v>27.1</v>
      </c>
      <c r="H85" s="260">
        <v>122.292</v>
      </c>
      <c r="I85" s="248">
        <v>0</v>
      </c>
      <c r="J85" s="398">
        <v>0.06</v>
      </c>
      <c r="K85" s="249">
        <v>0.02</v>
      </c>
      <c r="L85" s="250">
        <v>0</v>
      </c>
      <c r="M85" s="261">
        <v>10</v>
      </c>
      <c r="N85" s="248">
        <v>32.5</v>
      </c>
      <c r="O85" s="248">
        <v>7</v>
      </c>
      <c r="P85" s="248">
        <v>5.5E-2</v>
      </c>
      <c r="Q85" s="253">
        <v>20</v>
      </c>
      <c r="R85" s="26"/>
      <c r="S85" s="42"/>
      <c r="T85" s="56"/>
      <c r="U85" s="38"/>
      <c r="V85" s="69"/>
      <c r="W85" s="69"/>
      <c r="X85" s="69"/>
      <c r="Y85" s="69"/>
      <c r="Z85" s="69"/>
      <c r="AA85" s="69"/>
      <c r="AB85" s="69"/>
      <c r="AC85" s="69"/>
      <c r="AD85" s="69"/>
      <c r="AE85" s="38"/>
      <c r="AF85" s="38"/>
      <c r="AG85" s="399"/>
      <c r="AH85" s="30"/>
      <c r="AI85" s="94"/>
      <c r="AJ85" s="38"/>
      <c r="AK85" s="38"/>
      <c r="AL85" s="72"/>
      <c r="AM85" s="38"/>
      <c r="AN85" s="56"/>
      <c r="AO85" s="38"/>
      <c r="AP85" s="52"/>
      <c r="AQ85" s="52"/>
      <c r="AR85" s="52"/>
      <c r="AS85" s="95"/>
      <c r="AT85" s="52"/>
      <c r="AU85" s="52"/>
      <c r="AV85" s="52"/>
      <c r="AW85" s="52"/>
      <c r="AX85" s="52"/>
      <c r="AY85" s="52"/>
      <c r="AZ85" s="52"/>
      <c r="BA85" s="52"/>
      <c r="BB85" s="99"/>
      <c r="BC85" s="70"/>
      <c r="BD85" s="72"/>
      <c r="BE85" s="38"/>
      <c r="BF85" s="38"/>
      <c r="BG85" s="38"/>
    </row>
    <row r="86" spans="2:59" ht="15" customHeight="1">
      <c r="B86" s="293" t="s">
        <v>9</v>
      </c>
      <c r="C86" s="400" t="s">
        <v>428</v>
      </c>
      <c r="D86" s="294">
        <v>30</v>
      </c>
      <c r="E86" s="251">
        <v>1.6950000000000001</v>
      </c>
      <c r="F86" s="248">
        <v>0.45</v>
      </c>
      <c r="G86" s="248">
        <v>12.56</v>
      </c>
      <c r="H86" s="250">
        <v>61.07</v>
      </c>
      <c r="I86" s="248">
        <v>0</v>
      </c>
      <c r="J86" s="248">
        <v>0.08</v>
      </c>
      <c r="K86" s="248">
        <v>0.08</v>
      </c>
      <c r="L86" s="390">
        <v>0</v>
      </c>
      <c r="M86" s="261">
        <v>9.9</v>
      </c>
      <c r="N86" s="248">
        <v>70.2</v>
      </c>
      <c r="O86" s="248">
        <v>1.98</v>
      </c>
      <c r="P86" s="248">
        <v>1.32E-2</v>
      </c>
      <c r="Q86" s="313">
        <v>21</v>
      </c>
      <c r="R86" s="48"/>
      <c r="S86" s="227"/>
      <c r="T86" s="30"/>
      <c r="U86" s="94"/>
      <c r="V86" s="52"/>
      <c r="W86" s="52"/>
      <c r="X86" s="52"/>
      <c r="Y86" s="401"/>
      <c r="Z86" s="67"/>
      <c r="AA86" s="38"/>
      <c r="AB86" s="69"/>
      <c r="AC86" s="69"/>
      <c r="AD86" s="69"/>
      <c r="AE86" s="38"/>
      <c r="AF86" s="38"/>
      <c r="AG86" s="57"/>
      <c r="AH86" s="30"/>
      <c r="AI86" s="94"/>
      <c r="AJ86" s="31"/>
      <c r="AK86" s="31"/>
      <c r="AL86" s="31"/>
      <c r="AM86" s="53"/>
      <c r="AN86" s="30"/>
      <c r="AO86" s="94"/>
      <c r="AP86" s="52"/>
      <c r="AQ86" s="52"/>
      <c r="AR86" s="52"/>
      <c r="AS86" s="95"/>
      <c r="AT86" s="52"/>
      <c r="AU86" s="52"/>
      <c r="AV86" s="101"/>
      <c r="AW86" s="52"/>
      <c r="AX86" s="52"/>
      <c r="AY86" s="52"/>
      <c r="AZ86" s="52"/>
      <c r="BA86" s="52"/>
      <c r="BB86" s="99"/>
      <c r="BC86" s="70"/>
      <c r="BD86" s="72"/>
      <c r="BE86" s="38"/>
      <c r="BF86" s="38"/>
      <c r="BG86" s="38"/>
    </row>
    <row r="87" spans="2:59" ht="13.5" customHeight="1">
      <c r="B87" s="402" t="s">
        <v>196</v>
      </c>
      <c r="C87" s="403"/>
      <c r="D87" s="404">
        <f>SUM(D80:D86)</f>
        <v>780</v>
      </c>
      <c r="E87" s="405">
        <f t="shared" ref="E87:P87" si="2">SUM(E80:E86)</f>
        <v>20.71</v>
      </c>
      <c r="F87" s="406">
        <f t="shared" si="2"/>
        <v>24.922999999999998</v>
      </c>
      <c r="G87" s="406">
        <f t="shared" si="2"/>
        <v>124.739</v>
      </c>
      <c r="H87" s="407">
        <f>SUM(H80:H86)</f>
        <v>819.66800000000001</v>
      </c>
      <c r="I87" s="408">
        <f t="shared" si="2"/>
        <v>25.723000000000003</v>
      </c>
      <c r="J87" s="408">
        <f>SUM(J80:J86)</f>
        <v>0.47799999999999998</v>
      </c>
      <c r="K87" s="409">
        <f t="shared" si="2"/>
        <v>0.46400000000000002</v>
      </c>
      <c r="L87" s="408">
        <f t="shared" si="2"/>
        <v>111.34399999999999</v>
      </c>
      <c r="M87" s="410">
        <f t="shared" si="2"/>
        <v>265.92399999999998</v>
      </c>
      <c r="N87" s="410">
        <f t="shared" si="2"/>
        <v>453.77</v>
      </c>
      <c r="O87" s="410">
        <f t="shared" si="2"/>
        <v>81.302999999999983</v>
      </c>
      <c r="P87" s="411">
        <f t="shared" si="2"/>
        <v>5.7102000000000004</v>
      </c>
      <c r="Q87" s="201"/>
      <c r="R87" s="10"/>
      <c r="S87" s="254"/>
      <c r="T87" s="30"/>
      <c r="U87" s="108"/>
      <c r="V87" s="52"/>
      <c r="W87" s="52"/>
      <c r="X87" s="52"/>
      <c r="Y87" s="412"/>
      <c r="Z87" s="314"/>
      <c r="AA87" s="38"/>
      <c r="AB87" s="69"/>
      <c r="AC87" s="69"/>
      <c r="AD87" s="69"/>
      <c r="AE87" s="38"/>
      <c r="AF87" s="38"/>
      <c r="AG87" s="38"/>
      <c r="AH87" s="38"/>
      <c r="AI87" s="38"/>
      <c r="AJ87" s="31"/>
      <c r="AK87" s="31"/>
      <c r="AL87" s="31"/>
      <c r="AM87" s="89"/>
      <c r="AN87" s="59"/>
      <c r="AO87" s="107"/>
      <c r="AP87" s="52"/>
      <c r="AQ87" s="52"/>
      <c r="AR87" s="52"/>
      <c r="AS87" s="95"/>
      <c r="AT87" s="52"/>
      <c r="AU87" s="52"/>
      <c r="AV87" s="101"/>
      <c r="AW87" s="52"/>
      <c r="AX87" s="52"/>
      <c r="AY87" s="52"/>
      <c r="AZ87" s="52"/>
      <c r="BA87" s="52"/>
      <c r="BB87" s="99"/>
      <c r="BC87" s="70"/>
      <c r="BD87" s="72"/>
      <c r="BE87" s="38"/>
      <c r="BF87" s="38"/>
      <c r="BG87" s="38"/>
    </row>
    <row r="88" spans="2:59" ht="14.4" customHeight="1">
      <c r="B88" s="330"/>
      <c r="C88" s="331" t="s">
        <v>11</v>
      </c>
      <c r="D88" s="413">
        <v>0.35</v>
      </c>
      <c r="E88" s="414">
        <v>26.95</v>
      </c>
      <c r="F88" s="415">
        <v>27.65</v>
      </c>
      <c r="G88" s="416">
        <v>117.25</v>
      </c>
      <c r="H88" s="416">
        <v>822.5</v>
      </c>
      <c r="I88" s="417">
        <v>21</v>
      </c>
      <c r="J88" s="338">
        <v>0.42</v>
      </c>
      <c r="K88" s="339">
        <v>0.49</v>
      </c>
      <c r="L88" s="340">
        <v>245</v>
      </c>
      <c r="M88" s="418">
        <v>385</v>
      </c>
      <c r="N88" s="419">
        <v>385</v>
      </c>
      <c r="O88" s="340">
        <v>87.5</v>
      </c>
      <c r="P88" s="343">
        <v>4.2</v>
      </c>
      <c r="Q88" s="201"/>
      <c r="R88" s="48"/>
      <c r="S88" s="264"/>
      <c r="T88" s="30"/>
      <c r="U88" s="94"/>
      <c r="V88" s="52"/>
      <c r="W88" s="98"/>
      <c r="X88" s="52"/>
      <c r="Y88" s="401"/>
      <c r="Z88" s="420"/>
      <c r="AA88" s="38"/>
      <c r="AB88" s="70"/>
      <c r="AC88" s="70"/>
      <c r="AD88" s="70"/>
      <c r="AE88" s="70"/>
      <c r="AF88" s="38"/>
      <c r="AG88" s="38"/>
      <c r="AH88" s="38"/>
      <c r="AI88" s="38"/>
      <c r="AJ88" s="94"/>
      <c r="AK88" s="94"/>
      <c r="AL88" s="94"/>
      <c r="AM88" s="93"/>
      <c r="AN88" s="30"/>
      <c r="AO88" s="94"/>
      <c r="AP88" s="52"/>
      <c r="AQ88" s="101"/>
      <c r="AR88" s="52"/>
      <c r="AS88" s="95"/>
      <c r="AT88" s="52"/>
      <c r="AU88" s="52"/>
      <c r="AV88" s="52"/>
      <c r="AW88" s="52"/>
      <c r="AX88" s="52"/>
      <c r="AY88" s="52"/>
      <c r="AZ88" s="103"/>
      <c r="BA88" s="52"/>
      <c r="BB88" s="99"/>
      <c r="BC88" s="70"/>
      <c r="BD88" s="72"/>
      <c r="BE88" s="38"/>
      <c r="BF88" s="38"/>
      <c r="BG88" s="38"/>
    </row>
    <row r="89" spans="2:59" ht="16.5" customHeight="1">
      <c r="B89" s="345"/>
      <c r="C89" s="346" t="s">
        <v>476</v>
      </c>
      <c r="D89" s="347"/>
      <c r="E89" s="421">
        <f>(E87*100/E67)-35</f>
        <v>-8.1038961038961048</v>
      </c>
      <c r="F89" s="422">
        <f t="shared" ref="F89:O89" si="3">(F87*100/F67)-35</f>
        <v>-3.4518987341772203</v>
      </c>
      <c r="G89" s="422">
        <f t="shared" si="3"/>
        <v>2.2355223880596995</v>
      </c>
      <c r="H89" s="422">
        <f t="shared" si="3"/>
        <v>-0.12051063829787267</v>
      </c>
      <c r="I89" s="422">
        <f>(I87*100/I67)-35</f>
        <v>7.8716666666666697</v>
      </c>
      <c r="J89" s="422">
        <f t="shared" si="3"/>
        <v>4.8333333333333357</v>
      </c>
      <c r="K89" s="422">
        <f t="shared" si="3"/>
        <v>-1.8571428571428541</v>
      </c>
      <c r="L89" s="423">
        <f t="shared" si="3"/>
        <v>-19.093714285714285</v>
      </c>
      <c r="M89" s="423">
        <f t="shared" si="3"/>
        <v>-10.82509090909091</v>
      </c>
      <c r="N89" s="422">
        <f t="shared" si="3"/>
        <v>6.2518181818181802</v>
      </c>
      <c r="O89" s="422">
        <f t="shared" si="3"/>
        <v>-2.4788000000000068</v>
      </c>
      <c r="P89" s="424">
        <f>(P87*100/P67)-35</f>
        <v>12.585000000000001</v>
      </c>
      <c r="Q89" s="201"/>
      <c r="R89" s="48"/>
      <c r="S89" s="269"/>
      <c r="T89" s="384"/>
      <c r="U89" s="270"/>
      <c r="V89" s="271"/>
      <c r="W89" s="272"/>
      <c r="X89" s="273"/>
      <c r="Y89" s="273"/>
      <c r="Z89" s="275"/>
      <c r="AA89" s="72"/>
      <c r="AB89" s="72"/>
      <c r="AC89" s="72"/>
      <c r="AD89" s="72"/>
      <c r="AE89" s="72"/>
      <c r="AF89" s="38"/>
      <c r="AG89" s="38"/>
      <c r="AH89" s="38"/>
      <c r="AI89" s="38"/>
      <c r="AJ89" s="31"/>
      <c r="AK89" s="31"/>
      <c r="AL89" s="31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70"/>
      <c r="BD89" s="72"/>
      <c r="BE89" s="38"/>
      <c r="BF89" s="38"/>
      <c r="BG89" s="38"/>
    </row>
    <row r="90" spans="2:59" ht="16.5" customHeight="1">
      <c r="B90" s="425"/>
      <c r="C90" s="426" t="s">
        <v>244</v>
      </c>
      <c r="D90" s="171"/>
      <c r="E90" s="427"/>
      <c r="F90" s="428"/>
      <c r="G90" s="428"/>
      <c r="H90" s="239"/>
      <c r="I90" s="239"/>
      <c r="J90" s="239"/>
      <c r="K90" s="239"/>
      <c r="L90" s="239"/>
      <c r="M90" s="239"/>
      <c r="N90" s="239"/>
      <c r="O90" s="239"/>
      <c r="P90" s="241"/>
      <c r="Q90" s="242"/>
      <c r="R90" s="10"/>
      <c r="S90" s="10"/>
      <c r="T90" s="279"/>
      <c r="U90" s="280"/>
      <c r="V90" s="281"/>
      <c r="W90" s="281"/>
      <c r="X90" s="281"/>
      <c r="Y90" s="281"/>
      <c r="Z90" s="429"/>
      <c r="AA90" s="69"/>
      <c r="AB90" s="69"/>
      <c r="AC90" s="69"/>
      <c r="AD90" s="69"/>
      <c r="AE90" s="38"/>
      <c r="AF90" s="38"/>
      <c r="AG90" s="38"/>
      <c r="AH90" s="38"/>
      <c r="AI90" s="38"/>
      <c r="AJ90" s="31"/>
      <c r="AK90" s="31"/>
      <c r="AL90" s="31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72"/>
      <c r="BE90" s="38"/>
      <c r="BF90" s="38"/>
      <c r="BG90" s="38"/>
    </row>
    <row r="91" spans="2:59" ht="16.5" customHeight="1">
      <c r="B91" s="430" t="s">
        <v>603</v>
      </c>
      <c r="C91" s="256" t="s">
        <v>250</v>
      </c>
      <c r="D91" s="246">
        <v>200</v>
      </c>
      <c r="E91" s="431">
        <v>5.2039999999999997</v>
      </c>
      <c r="F91" s="258">
        <v>4.7480000000000002</v>
      </c>
      <c r="G91" s="258">
        <v>17.876999999999999</v>
      </c>
      <c r="H91" s="250">
        <v>135.25</v>
      </c>
      <c r="I91" s="432">
        <v>1.04</v>
      </c>
      <c r="J91" s="259">
        <v>0.06</v>
      </c>
      <c r="K91" s="259">
        <v>0.25</v>
      </c>
      <c r="L91" s="250">
        <v>26.454000000000001</v>
      </c>
      <c r="M91" s="432">
        <v>215.5</v>
      </c>
      <c r="N91" s="259">
        <v>172.8</v>
      </c>
      <c r="O91" s="259">
        <v>34.799999999999997</v>
      </c>
      <c r="P91" s="390">
        <v>0.80900000000000005</v>
      </c>
      <c r="Q91" s="433">
        <v>88</v>
      </c>
      <c r="R91" s="10"/>
      <c r="S91" s="288"/>
      <c r="T91" s="289"/>
      <c r="U91" s="72"/>
      <c r="V91" s="434"/>
      <c r="W91" s="434"/>
      <c r="X91" s="434"/>
      <c r="Y91" s="434"/>
      <c r="Z91" s="69"/>
      <c r="AA91" s="69"/>
      <c r="AB91" s="103"/>
      <c r="AC91" s="52"/>
      <c r="AD91" s="52"/>
      <c r="AE91" s="99"/>
      <c r="AF91" s="80"/>
      <c r="AG91" s="38"/>
      <c r="AH91" s="38"/>
      <c r="AI91" s="38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8"/>
      <c r="AU91" s="38"/>
      <c r="AV91" s="38"/>
      <c r="AW91" s="38"/>
      <c r="AX91" s="31"/>
      <c r="AY91" s="31"/>
      <c r="AZ91" s="38"/>
      <c r="BA91" s="38"/>
      <c r="BB91" s="70"/>
      <c r="BC91" s="70"/>
      <c r="BD91" s="72"/>
      <c r="BE91" s="38"/>
      <c r="BF91" s="38"/>
      <c r="BG91" s="38"/>
    </row>
    <row r="92" spans="2:59" ht="17.25" customHeight="1">
      <c r="B92" s="435" t="s">
        <v>964</v>
      </c>
      <c r="C92" s="256" t="s">
        <v>263</v>
      </c>
      <c r="D92" s="436" t="s">
        <v>477</v>
      </c>
      <c r="E92" s="432">
        <v>3.8660000000000001</v>
      </c>
      <c r="F92" s="259">
        <v>3.222</v>
      </c>
      <c r="G92" s="386">
        <v>12.603999999999999</v>
      </c>
      <c r="H92" s="437">
        <v>48.012</v>
      </c>
      <c r="I92" s="258">
        <v>0.13339999999999999</v>
      </c>
      <c r="J92" s="259">
        <v>1.867E-3</v>
      </c>
      <c r="K92" s="259">
        <v>0.12</v>
      </c>
      <c r="L92" s="250">
        <v>26</v>
      </c>
      <c r="M92" s="251">
        <v>78.900000000000006</v>
      </c>
      <c r="N92" s="248">
        <v>88.7</v>
      </c>
      <c r="O92" s="248">
        <v>12.76</v>
      </c>
      <c r="P92" s="248">
        <v>3.09E-2</v>
      </c>
      <c r="Q92" s="253">
        <v>18</v>
      </c>
      <c r="R92" s="10"/>
      <c r="S92" s="438"/>
      <c r="T92" s="384"/>
      <c r="U92" s="270"/>
      <c r="V92" s="271"/>
      <c r="W92" s="272"/>
      <c r="X92" s="273"/>
      <c r="Y92" s="274"/>
      <c r="Z92" s="275"/>
      <c r="AA92" s="72"/>
      <c r="AB92" s="315"/>
      <c r="AC92" s="99"/>
      <c r="AD92" s="316"/>
      <c r="AE92" s="99"/>
      <c r="AF92" s="28"/>
      <c r="AG92" s="396"/>
      <c r="AH92" s="59"/>
      <c r="AI92" s="67"/>
      <c r="AJ92" s="95"/>
      <c r="AK92" s="52"/>
      <c r="AL92" s="52"/>
      <c r="AM92" s="52"/>
      <c r="AN92" s="52"/>
      <c r="AO92" s="52"/>
      <c r="AP92" s="52"/>
      <c r="AQ92" s="52"/>
      <c r="AR92" s="52"/>
      <c r="AS92" s="38"/>
      <c r="AT92" s="38"/>
      <c r="AU92" s="38"/>
      <c r="AV92" s="38"/>
      <c r="AW92" s="38"/>
      <c r="AX92" s="51"/>
      <c r="AY92" s="31"/>
      <c r="AZ92" s="38"/>
      <c r="BA92" s="38"/>
      <c r="BB92" s="30"/>
      <c r="BC92" s="30"/>
      <c r="BD92" s="31"/>
      <c r="BE92" s="38"/>
      <c r="BF92" s="38"/>
      <c r="BG92" s="38"/>
    </row>
    <row r="93" spans="2:59" ht="15" customHeight="1">
      <c r="B93" s="439" t="s">
        <v>894</v>
      </c>
      <c r="C93" s="400" t="s">
        <v>322</v>
      </c>
      <c r="D93" s="306">
        <v>140</v>
      </c>
      <c r="E93" s="295">
        <v>0.48</v>
      </c>
      <c r="F93" s="440">
        <v>0.48</v>
      </c>
      <c r="G93" s="296">
        <v>11.76</v>
      </c>
      <c r="H93" s="441">
        <v>56.4</v>
      </c>
      <c r="I93" s="259">
        <v>14</v>
      </c>
      <c r="J93" s="259">
        <v>5.6000000000000001E-2</v>
      </c>
      <c r="K93" s="259">
        <v>7.0000000000000007E-2</v>
      </c>
      <c r="L93" s="250">
        <v>0</v>
      </c>
      <c r="M93" s="248">
        <v>11.2</v>
      </c>
      <c r="N93" s="248">
        <v>39.200000000000003</v>
      </c>
      <c r="O93" s="442">
        <v>51.24</v>
      </c>
      <c r="P93" s="248">
        <v>0.84</v>
      </c>
      <c r="Q93" s="313">
        <v>93</v>
      </c>
      <c r="R93" s="10"/>
      <c r="S93" s="38"/>
      <c r="T93" s="279"/>
      <c r="U93" s="38"/>
      <c r="V93" s="281"/>
      <c r="W93" s="281"/>
      <c r="X93" s="281"/>
      <c r="Y93" s="281"/>
      <c r="Z93" s="387"/>
      <c r="AA93" s="69"/>
      <c r="AB93" s="99"/>
      <c r="AC93" s="99"/>
      <c r="AD93" s="99"/>
      <c r="AE93" s="99"/>
      <c r="AF93" s="31"/>
      <c r="AG93" s="57"/>
      <c r="AH93" s="30"/>
      <c r="AI93" s="107"/>
      <c r="AJ93" s="443"/>
      <c r="AK93" s="443"/>
      <c r="AL93" s="443"/>
      <c r="AM93" s="443"/>
      <c r="AN93" s="443"/>
      <c r="AO93" s="443"/>
      <c r="AP93" s="443"/>
      <c r="AQ93" s="443"/>
      <c r="AR93" s="443"/>
      <c r="AS93" s="38"/>
      <c r="AT93" s="38"/>
      <c r="AU93" s="38"/>
      <c r="AV93" s="38"/>
      <c r="AW93" s="38"/>
      <c r="AX93" s="51"/>
      <c r="AY93" s="31"/>
      <c r="AZ93" s="38"/>
      <c r="BA93" s="38"/>
      <c r="BB93" s="30"/>
      <c r="BC93" s="30"/>
      <c r="BD93" s="72"/>
      <c r="BE93" s="38"/>
      <c r="BF93" s="38"/>
      <c r="BG93" s="38"/>
    </row>
    <row r="94" spans="2:59" ht="15.75" customHeight="1">
      <c r="B94" s="317" t="s">
        <v>256</v>
      </c>
      <c r="C94" s="444"/>
      <c r="D94" s="42">
        <f>D91+D93+10+30</f>
        <v>380</v>
      </c>
      <c r="E94" s="405">
        <f t="shared" ref="E94:P94" si="4">SUM(E91:E93)</f>
        <v>9.5500000000000007</v>
      </c>
      <c r="F94" s="445">
        <f t="shared" si="4"/>
        <v>8.4500000000000011</v>
      </c>
      <c r="G94" s="406">
        <f t="shared" si="4"/>
        <v>42.241</v>
      </c>
      <c r="H94" s="407">
        <f>SUM(H91:H93)</f>
        <v>239.66200000000001</v>
      </c>
      <c r="I94" s="410">
        <f t="shared" si="4"/>
        <v>15.173400000000001</v>
      </c>
      <c r="J94" s="327">
        <f>SUM(J91:J93)</f>
        <v>0.117867</v>
      </c>
      <c r="K94" s="446">
        <f t="shared" si="4"/>
        <v>0.44</v>
      </c>
      <c r="L94" s="447">
        <f t="shared" si="4"/>
        <v>52.454000000000001</v>
      </c>
      <c r="M94" s="410">
        <f t="shared" si="4"/>
        <v>305.59999999999997</v>
      </c>
      <c r="N94" s="410">
        <f t="shared" si="4"/>
        <v>300.7</v>
      </c>
      <c r="O94" s="410">
        <f t="shared" si="4"/>
        <v>98.8</v>
      </c>
      <c r="P94" s="448">
        <f t="shared" si="4"/>
        <v>1.6798999999999999</v>
      </c>
      <c r="Q94" s="449"/>
      <c r="R94" s="26"/>
      <c r="S94" s="30"/>
      <c r="T94" s="94"/>
      <c r="U94" s="52"/>
      <c r="V94" s="95"/>
      <c r="W94" s="98"/>
      <c r="X94" s="101"/>
      <c r="Y94" s="101"/>
      <c r="Z94" s="101"/>
      <c r="AA94" s="101"/>
      <c r="AB94" s="101"/>
      <c r="AC94" s="101"/>
      <c r="AD94" s="101"/>
      <c r="AE94" s="99"/>
      <c r="AF94" s="28"/>
      <c r="AG94" s="399"/>
      <c r="AH94" s="30"/>
      <c r="AI94" s="94"/>
      <c r="AJ94" s="443"/>
      <c r="AK94" s="443"/>
      <c r="AL94" s="443"/>
      <c r="AM94" s="443"/>
      <c r="AN94" s="443"/>
      <c r="AO94" s="443"/>
      <c r="AP94" s="443"/>
      <c r="AQ94" s="443"/>
      <c r="AR94" s="443"/>
      <c r="AS94" s="443"/>
      <c r="AT94" s="38"/>
      <c r="AU94" s="38"/>
      <c r="AV94" s="38"/>
      <c r="AW94" s="38"/>
      <c r="AX94" s="31"/>
      <c r="AY94" s="31"/>
      <c r="AZ94" s="38"/>
      <c r="BA94" s="38"/>
      <c r="BB94" s="70"/>
      <c r="BC94" s="70"/>
      <c r="BD94" s="72"/>
      <c r="BE94" s="38"/>
      <c r="BF94" s="38"/>
      <c r="BG94" s="38"/>
    </row>
    <row r="95" spans="2:59" ht="16.5" customHeight="1">
      <c r="B95" s="330"/>
      <c r="C95" s="331" t="s">
        <v>11</v>
      </c>
      <c r="D95" s="413">
        <v>0.1</v>
      </c>
      <c r="E95" s="333">
        <v>7.7</v>
      </c>
      <c r="F95" s="334">
        <v>7.9</v>
      </c>
      <c r="G95" s="335">
        <v>33.5</v>
      </c>
      <c r="H95" s="336">
        <v>235</v>
      </c>
      <c r="I95" s="337">
        <v>6</v>
      </c>
      <c r="J95" s="338">
        <v>0.12</v>
      </c>
      <c r="K95" s="339">
        <v>0.14000000000000001</v>
      </c>
      <c r="L95" s="340">
        <v>70</v>
      </c>
      <c r="M95" s="450">
        <v>110</v>
      </c>
      <c r="N95" s="451">
        <v>110</v>
      </c>
      <c r="O95" s="340">
        <v>25</v>
      </c>
      <c r="P95" s="343">
        <v>1.2</v>
      </c>
      <c r="Q95" s="452"/>
      <c r="R95" s="48"/>
      <c r="S95" s="384"/>
      <c r="T95" s="270"/>
      <c r="U95" s="38"/>
      <c r="V95" s="38"/>
      <c r="W95" s="10"/>
      <c r="Y95" s="52"/>
      <c r="Z95" s="52"/>
      <c r="AA95" s="52"/>
      <c r="AB95" s="52"/>
      <c r="AC95" s="52"/>
      <c r="AD95" s="52"/>
      <c r="AE95" s="99"/>
      <c r="AF95" s="28"/>
      <c r="AG95" s="99"/>
      <c r="AH95" s="99"/>
      <c r="AI95" s="99"/>
      <c r="AJ95" s="95"/>
      <c r="AK95" s="99"/>
      <c r="AL95" s="99"/>
      <c r="AM95" s="99"/>
      <c r="AN95" s="99"/>
      <c r="AO95" s="99"/>
      <c r="AP95" s="99"/>
      <c r="AQ95" s="99"/>
      <c r="AR95" s="99"/>
      <c r="AS95" s="99"/>
      <c r="AT95" s="38"/>
      <c r="AU95" s="38"/>
      <c r="AV95" s="38"/>
      <c r="AW95" s="38"/>
      <c r="AX95" s="31"/>
      <c r="AY95" s="31"/>
      <c r="AZ95" s="38"/>
      <c r="BA95" s="38"/>
      <c r="BB95" s="70"/>
      <c r="BC95" s="70"/>
      <c r="BD95" s="72"/>
      <c r="BE95" s="38"/>
      <c r="BF95" s="38"/>
      <c r="BG95" s="38"/>
    </row>
    <row r="96" spans="2:59" ht="17.25" customHeight="1">
      <c r="B96" s="345"/>
      <c r="C96" s="346" t="s">
        <v>476</v>
      </c>
      <c r="D96" s="347"/>
      <c r="E96" s="453">
        <f>(E94*100/E67)-10</f>
        <v>2.4025974025974044</v>
      </c>
      <c r="F96" s="454">
        <f t="shared" ref="F96:O96" si="5">(F94*100/F67)-10</f>
        <v>0.69620253164557155</v>
      </c>
      <c r="G96" s="454">
        <f t="shared" si="5"/>
        <v>2.6092537313432853</v>
      </c>
      <c r="H96" s="454">
        <f t="shared" si="5"/>
        <v>0.19838297872340505</v>
      </c>
      <c r="I96" s="454">
        <f t="shared" si="5"/>
        <v>15.289000000000001</v>
      </c>
      <c r="J96" s="454">
        <f t="shared" si="5"/>
        <v>-0.17774999999999963</v>
      </c>
      <c r="K96" s="454">
        <f t="shared" si="5"/>
        <v>21.428571428571431</v>
      </c>
      <c r="L96" s="454">
        <f t="shared" si="5"/>
        <v>-2.5065714285714291</v>
      </c>
      <c r="M96" s="455">
        <f t="shared" si="5"/>
        <v>17.781818181818178</v>
      </c>
      <c r="N96" s="455">
        <f t="shared" si="5"/>
        <v>17.336363636363636</v>
      </c>
      <c r="O96" s="455">
        <f t="shared" si="5"/>
        <v>29.520000000000003</v>
      </c>
      <c r="P96" s="456">
        <f>(P94*100/P67)-10</f>
        <v>3.9991666666666674</v>
      </c>
      <c r="Q96" s="452"/>
      <c r="R96" s="457"/>
      <c r="S96" s="56"/>
      <c r="T96" s="67"/>
      <c r="U96" s="38"/>
      <c r="V96" s="38"/>
      <c r="W96" s="10"/>
      <c r="Z96" s="52"/>
      <c r="AA96" s="52"/>
      <c r="AB96" s="52"/>
      <c r="AC96" s="52"/>
      <c r="AD96" s="52"/>
      <c r="AE96" s="99"/>
      <c r="AF96" s="2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1"/>
      <c r="AY96" s="31"/>
      <c r="AZ96" s="38"/>
      <c r="BA96" s="38"/>
      <c r="BB96" s="49"/>
      <c r="BC96" s="70"/>
      <c r="BD96" s="72"/>
      <c r="BE96" s="38"/>
      <c r="BF96" s="38"/>
      <c r="BG96" s="38"/>
    </row>
    <row r="97" spans="2:59" ht="14.25" customHeight="1">
      <c r="I97" s="458"/>
      <c r="J97" s="458"/>
      <c r="K97" s="458"/>
      <c r="L97" s="458"/>
      <c r="M97" s="458"/>
      <c r="N97" s="459"/>
      <c r="O97" s="458"/>
      <c r="P97" s="458"/>
      <c r="Q97" s="452"/>
      <c r="R97" s="173"/>
      <c r="S97" s="30"/>
      <c r="T97" s="107"/>
      <c r="U97" s="59"/>
      <c r="V97" s="460"/>
      <c r="W97" s="59"/>
      <c r="X97" s="59"/>
      <c r="Y97" s="59"/>
      <c r="Z97" s="59"/>
      <c r="AA97" s="59"/>
      <c r="AB97" s="283"/>
      <c r="AC97" s="59"/>
      <c r="AD97" s="59"/>
      <c r="AE97" s="107"/>
      <c r="AF97" s="80"/>
      <c r="AG97" s="461"/>
      <c r="AH97" s="461"/>
      <c r="AI97" s="461"/>
      <c r="AJ97" s="122"/>
      <c r="AK97" s="123"/>
      <c r="AL97" s="461"/>
      <c r="AM97" s="122"/>
      <c r="AN97" s="122"/>
      <c r="AO97" s="461"/>
      <c r="AP97" s="124"/>
      <c r="AQ97" s="461"/>
      <c r="AR97" s="461"/>
      <c r="AS97" s="38"/>
      <c r="AT97" s="51"/>
      <c r="AU97" s="38"/>
      <c r="AV97" s="38"/>
      <c r="AW97" s="38"/>
      <c r="AX97" s="31"/>
      <c r="AY97" s="31"/>
      <c r="AZ97" s="38"/>
      <c r="BA97" s="38"/>
      <c r="BB97" s="70"/>
      <c r="BC97" s="70"/>
      <c r="BD97" s="72"/>
      <c r="BE97" s="38"/>
      <c r="BF97" s="38"/>
      <c r="BG97" s="38"/>
    </row>
    <row r="98" spans="2:59" ht="14.25" customHeight="1">
      <c r="Q98" s="452"/>
      <c r="R98" s="41"/>
      <c r="S98" s="30"/>
      <c r="T98" s="94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38"/>
      <c r="AF98" s="38"/>
      <c r="AG98" s="461"/>
      <c r="AH98" s="461"/>
      <c r="AI98" s="461"/>
      <c r="AJ98" s="461"/>
      <c r="AK98" s="461"/>
      <c r="AL98" s="461"/>
      <c r="AM98" s="461"/>
      <c r="AN98" s="461"/>
      <c r="AO98" s="461"/>
      <c r="AP98" s="461"/>
      <c r="AQ98" s="461"/>
      <c r="AR98" s="461"/>
      <c r="AS98" s="38"/>
      <c r="AT98" s="51"/>
      <c r="AU98" s="38"/>
      <c r="AV98" s="38"/>
      <c r="AW98" s="38"/>
      <c r="AX98" s="31"/>
      <c r="AY98" s="31"/>
      <c r="AZ98" s="38"/>
      <c r="BA98" s="38"/>
      <c r="BB98" s="70"/>
      <c r="BC98" s="70"/>
      <c r="BD98" s="72"/>
      <c r="BE98" s="38"/>
      <c r="BF98" s="38"/>
      <c r="BG98" s="38"/>
    </row>
    <row r="99" spans="2:59" ht="13.5" customHeight="1">
      <c r="B99" s="462"/>
      <c r="C99" s="403" t="s">
        <v>315</v>
      </c>
      <c r="D99" s="463"/>
      <c r="E99" s="464">
        <f>E76+E87</f>
        <v>36.04</v>
      </c>
      <c r="F99" s="407">
        <f>F76+F87</f>
        <v>41.245699999999999</v>
      </c>
      <c r="G99" s="407">
        <f t="shared" ref="G99:P99" si="6">G76+G87</f>
        <v>220.18200000000002</v>
      </c>
      <c r="H99" s="465">
        <f t="shared" si="6"/>
        <v>1405.8180000000002</v>
      </c>
      <c r="I99" s="466">
        <f>I76+I87</f>
        <v>41.239000000000004</v>
      </c>
      <c r="J99" s="407">
        <f t="shared" si="6"/>
        <v>0.70499999999999996</v>
      </c>
      <c r="K99" s="407">
        <f t="shared" si="6"/>
        <v>0.78649999999999998</v>
      </c>
      <c r="L99" s="407">
        <f t="shared" si="6"/>
        <v>205.91399999999999</v>
      </c>
      <c r="M99" s="467">
        <f t="shared" si="6"/>
        <v>631.17399999999998</v>
      </c>
      <c r="N99" s="467">
        <f>N76+N87</f>
        <v>662.35</v>
      </c>
      <c r="O99" s="467">
        <f t="shared" si="6"/>
        <v>130.12799999999999</v>
      </c>
      <c r="P99" s="468">
        <f t="shared" si="6"/>
        <v>7.1910000000000007</v>
      </c>
      <c r="Q99" s="452"/>
      <c r="R99" s="94"/>
      <c r="S99" s="30"/>
      <c r="T99" s="94"/>
      <c r="U99" s="52"/>
      <c r="V99" s="95"/>
      <c r="W99" s="371"/>
      <c r="X99" s="371"/>
      <c r="Y99" s="371"/>
      <c r="Z99" s="371"/>
      <c r="AA99" s="52"/>
      <c r="AB99" s="103"/>
      <c r="AC99" s="52"/>
      <c r="AD99" s="52"/>
      <c r="AE99" s="302"/>
      <c r="AF99" s="266"/>
      <c r="AG99" s="38"/>
      <c r="AH99" s="38"/>
      <c r="AI99" s="38"/>
      <c r="AJ99" s="122"/>
      <c r="AK99" s="122"/>
      <c r="AL99" s="38"/>
      <c r="AM99" s="122"/>
      <c r="AN99" s="122"/>
      <c r="AO99" s="38"/>
      <c r="AP99" s="30"/>
      <c r="AQ99" s="38"/>
      <c r="AR99" s="38"/>
      <c r="AS99" s="38"/>
      <c r="AT99" s="31"/>
      <c r="AU99" s="38"/>
      <c r="AV99" s="38"/>
      <c r="AW99" s="38"/>
      <c r="AX99" s="81"/>
      <c r="AY99" s="81"/>
      <c r="AZ99" s="38"/>
      <c r="BA99" s="38"/>
      <c r="BB99" s="70"/>
      <c r="BC99" s="70"/>
      <c r="BD99" s="469"/>
      <c r="BE99" s="38"/>
      <c r="BF99" s="38"/>
      <c r="BG99" s="38"/>
    </row>
    <row r="100" spans="2:59" ht="15" customHeight="1">
      <c r="B100" s="470"/>
      <c r="C100" s="471" t="s">
        <v>11</v>
      </c>
      <c r="D100" s="413">
        <v>0.6</v>
      </c>
      <c r="E100" s="472">
        <v>46.2</v>
      </c>
      <c r="F100" s="337">
        <v>47.4</v>
      </c>
      <c r="G100" s="473">
        <v>201</v>
      </c>
      <c r="H100" s="473">
        <v>1410</v>
      </c>
      <c r="I100" s="417">
        <v>36</v>
      </c>
      <c r="J100" s="338">
        <v>0.72</v>
      </c>
      <c r="K100" s="339">
        <v>0.84</v>
      </c>
      <c r="L100" s="340">
        <v>420</v>
      </c>
      <c r="M100" s="474">
        <v>660</v>
      </c>
      <c r="N100" s="342">
        <v>660</v>
      </c>
      <c r="O100" s="342">
        <v>150</v>
      </c>
      <c r="P100" s="343">
        <v>7.2</v>
      </c>
      <c r="Q100" s="452"/>
      <c r="R100" s="94"/>
      <c r="S100" s="30"/>
      <c r="T100" s="94"/>
      <c r="U100" s="52"/>
      <c r="V100" s="95"/>
      <c r="W100" s="52"/>
      <c r="X100" s="52"/>
      <c r="Y100" s="52"/>
      <c r="Z100" s="52"/>
      <c r="AA100" s="52"/>
      <c r="AB100" s="52"/>
      <c r="AC100" s="52"/>
      <c r="AD100" s="52"/>
      <c r="AE100" s="302"/>
      <c r="AF100" s="154"/>
      <c r="AG100" s="134"/>
      <c r="AH100" s="135"/>
      <c r="AI100" s="136"/>
      <c r="AJ100" s="137"/>
      <c r="AK100" s="138"/>
      <c r="AL100" s="138"/>
      <c r="AM100" s="138"/>
      <c r="AN100" s="138"/>
      <c r="AO100" s="138"/>
      <c r="AP100" s="138"/>
      <c r="AQ100" s="134"/>
      <c r="AR100" s="134"/>
      <c r="AS100" s="139"/>
      <c r="AT100" s="59"/>
      <c r="AU100" s="38"/>
      <c r="AV100" s="38"/>
      <c r="AW100" s="38"/>
      <c r="AX100" s="81"/>
      <c r="AY100" s="81"/>
      <c r="AZ100" s="38"/>
      <c r="BA100" s="38"/>
      <c r="BB100" s="70"/>
      <c r="BC100" s="70"/>
      <c r="BD100" s="72"/>
      <c r="BE100" s="38"/>
      <c r="BF100" s="38"/>
      <c r="BG100" s="38"/>
    </row>
    <row r="101" spans="2:59" ht="15" customHeight="1">
      <c r="B101" s="345"/>
      <c r="C101" s="346" t="s">
        <v>476</v>
      </c>
      <c r="D101" s="347"/>
      <c r="E101" s="421">
        <f>(E99*100/E67)-60</f>
        <v>-13.194805194805198</v>
      </c>
      <c r="F101" s="422">
        <f t="shared" ref="F101:O101" si="7">(F99*100/F67)-60</f>
        <v>-7.7902531645569653</v>
      </c>
      <c r="G101" s="422">
        <f t="shared" si="7"/>
        <v>5.7259701492537403</v>
      </c>
      <c r="H101" s="422">
        <f t="shared" si="7"/>
        <v>-0.17795744680850589</v>
      </c>
      <c r="I101" s="475">
        <f t="shared" si="7"/>
        <v>8.7316666666666691</v>
      </c>
      <c r="J101" s="422">
        <f t="shared" si="7"/>
        <v>-1.25</v>
      </c>
      <c r="K101" s="422">
        <f t="shared" si="7"/>
        <v>-3.8214285714285765</v>
      </c>
      <c r="L101" s="475">
        <f t="shared" si="7"/>
        <v>-30.58371428571429</v>
      </c>
      <c r="M101" s="422">
        <f t="shared" si="7"/>
        <v>-2.6205454545454572</v>
      </c>
      <c r="N101" s="475">
        <f t="shared" si="7"/>
        <v>0.21363636363636118</v>
      </c>
      <c r="O101" s="475">
        <f t="shared" si="7"/>
        <v>-7.9488000000000056</v>
      </c>
      <c r="P101" s="424">
        <f>(P99*100/P67)-60</f>
        <v>-7.4999999999995737E-2</v>
      </c>
      <c r="Q101" s="452"/>
      <c r="R101" s="94"/>
      <c r="S101" s="101"/>
      <c r="T101" s="101"/>
      <c r="U101" s="98"/>
      <c r="V101" s="95"/>
      <c r="W101" s="371"/>
      <c r="X101" s="371"/>
      <c r="Y101" s="371"/>
      <c r="Z101" s="371"/>
      <c r="AA101" s="52"/>
      <c r="AB101" s="103"/>
      <c r="AC101" s="52"/>
      <c r="AD101" s="52"/>
      <c r="AE101" s="146"/>
      <c r="AF101" s="28"/>
      <c r="AG101" s="142"/>
      <c r="AH101" s="142"/>
      <c r="AI101" s="142"/>
      <c r="AJ101" s="143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31"/>
      <c r="AU101" s="38"/>
      <c r="AV101" s="38"/>
      <c r="AW101" s="38"/>
      <c r="AX101" s="31"/>
      <c r="AY101" s="31"/>
      <c r="AZ101" s="38"/>
      <c r="BA101" s="38"/>
      <c r="BB101" s="70"/>
      <c r="BC101" s="70"/>
      <c r="BD101" s="72"/>
      <c r="BE101" s="38"/>
      <c r="BF101" s="38"/>
      <c r="BG101" s="38"/>
    </row>
    <row r="102" spans="2:59" ht="18" customHeight="1">
      <c r="Q102" s="452"/>
      <c r="R102" s="94"/>
      <c r="S102" s="101"/>
      <c r="T102" s="101"/>
      <c r="U102" s="98"/>
      <c r="V102" s="95"/>
      <c r="W102" s="371"/>
      <c r="X102" s="371"/>
      <c r="Y102" s="371"/>
      <c r="Z102" s="371"/>
      <c r="AA102" s="52"/>
      <c r="AB102" s="103"/>
      <c r="AC102" s="52"/>
      <c r="AD102" s="52"/>
      <c r="AE102" s="146"/>
      <c r="AF102" s="28"/>
      <c r="AG102" s="99"/>
      <c r="AH102" s="146"/>
      <c r="AI102" s="99"/>
      <c r="AJ102" s="95"/>
      <c r="AK102" s="99"/>
      <c r="AL102" s="99"/>
      <c r="AM102" s="146"/>
      <c r="AN102" s="146"/>
      <c r="AO102" s="99"/>
      <c r="AP102" s="315"/>
      <c r="AQ102" s="99"/>
      <c r="AR102" s="99"/>
      <c r="AS102" s="99"/>
      <c r="AT102" s="38"/>
      <c r="AU102" s="38"/>
      <c r="AV102" s="38"/>
      <c r="AW102" s="38"/>
      <c r="AX102" s="81"/>
      <c r="AY102" s="81"/>
      <c r="AZ102" s="38"/>
      <c r="BA102" s="38"/>
      <c r="BB102" s="70"/>
      <c r="BC102" s="70"/>
      <c r="BD102" s="72"/>
      <c r="BE102" s="38"/>
      <c r="BF102" s="38"/>
      <c r="BG102" s="38"/>
    </row>
    <row r="103" spans="2:59" ht="17.25" customHeight="1">
      <c r="B103" s="462"/>
      <c r="C103" s="403" t="s">
        <v>314</v>
      </c>
      <c r="D103" s="463"/>
      <c r="E103" s="464">
        <f t="shared" ref="E103:P103" si="8">E87+E94</f>
        <v>30.26</v>
      </c>
      <c r="F103" s="407">
        <f t="shared" si="8"/>
        <v>33.372999999999998</v>
      </c>
      <c r="G103" s="407">
        <f t="shared" si="8"/>
        <v>166.98000000000002</v>
      </c>
      <c r="H103" s="465">
        <f t="shared" si="8"/>
        <v>1059.33</v>
      </c>
      <c r="I103" s="407">
        <f t="shared" si="8"/>
        <v>40.8964</v>
      </c>
      <c r="J103" s="407">
        <f t="shared" si="8"/>
        <v>0.59586699999999992</v>
      </c>
      <c r="K103" s="407">
        <f t="shared" si="8"/>
        <v>0.90400000000000003</v>
      </c>
      <c r="L103" s="407">
        <f t="shared" si="8"/>
        <v>163.798</v>
      </c>
      <c r="M103" s="467">
        <f t="shared" si="8"/>
        <v>571.52399999999989</v>
      </c>
      <c r="N103" s="467">
        <f t="shared" si="8"/>
        <v>754.47</v>
      </c>
      <c r="O103" s="467">
        <f t="shared" si="8"/>
        <v>180.10299999999998</v>
      </c>
      <c r="P103" s="468">
        <f t="shared" si="8"/>
        <v>7.3901000000000003</v>
      </c>
      <c r="Q103" s="452"/>
      <c r="R103" s="94"/>
      <c r="S103" s="52"/>
      <c r="T103" s="52"/>
      <c r="U103" s="52"/>
      <c r="V103" s="95"/>
      <c r="W103" s="52"/>
      <c r="X103" s="52"/>
      <c r="Y103" s="52"/>
      <c r="Z103" s="52"/>
      <c r="AA103" s="52"/>
      <c r="AB103" s="52"/>
      <c r="AC103" s="52"/>
      <c r="AD103" s="52"/>
      <c r="AE103" s="99"/>
      <c r="AF103" s="28"/>
      <c r="AG103" s="476"/>
      <c r="AH103" s="476"/>
      <c r="AI103" s="476"/>
      <c r="AJ103" s="476"/>
      <c r="AK103" s="476"/>
      <c r="AL103" s="476"/>
      <c r="AM103" s="477"/>
      <c r="AN103" s="476"/>
      <c r="AO103" s="477"/>
      <c r="AP103" s="477"/>
      <c r="AQ103" s="476"/>
      <c r="AR103" s="476"/>
      <c r="AS103" s="476"/>
      <c r="AT103" s="31"/>
      <c r="AU103" s="38"/>
      <c r="AV103" s="38"/>
      <c r="AW103" s="38"/>
      <c r="AX103" s="31"/>
      <c r="AY103" s="31"/>
      <c r="AZ103" s="38"/>
      <c r="BA103" s="38"/>
      <c r="BB103" s="71"/>
      <c r="BC103" s="70"/>
      <c r="BD103" s="72"/>
      <c r="BE103" s="38"/>
      <c r="BF103" s="38"/>
      <c r="BG103" s="38"/>
    </row>
    <row r="104" spans="2:59" ht="17.25" customHeight="1">
      <c r="B104" s="470"/>
      <c r="C104" s="471" t="s">
        <v>11</v>
      </c>
      <c r="D104" s="413">
        <v>0.45</v>
      </c>
      <c r="E104" s="414">
        <v>34.65</v>
      </c>
      <c r="F104" s="415">
        <v>35.549999999999997</v>
      </c>
      <c r="G104" s="416">
        <v>150.75</v>
      </c>
      <c r="H104" s="416">
        <v>1057.5</v>
      </c>
      <c r="I104" s="417">
        <v>27</v>
      </c>
      <c r="J104" s="338">
        <v>0.54</v>
      </c>
      <c r="K104" s="339">
        <v>0.63</v>
      </c>
      <c r="L104" s="340">
        <v>315</v>
      </c>
      <c r="M104" s="474">
        <v>495</v>
      </c>
      <c r="N104" s="342">
        <v>495</v>
      </c>
      <c r="O104" s="342">
        <v>112.5</v>
      </c>
      <c r="P104" s="343">
        <v>5.4</v>
      </c>
      <c r="Q104" s="452"/>
      <c r="R104" s="94"/>
      <c r="S104" s="52"/>
      <c r="T104" s="52"/>
      <c r="U104" s="52"/>
      <c r="V104" s="95"/>
      <c r="W104" s="52"/>
      <c r="X104" s="52"/>
      <c r="Y104" s="52"/>
      <c r="Z104" s="52"/>
      <c r="AA104" s="52"/>
      <c r="AB104" s="52"/>
      <c r="AC104" s="52"/>
      <c r="AD104" s="52"/>
      <c r="AE104" s="99"/>
      <c r="AF104" s="2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1"/>
      <c r="AU104" s="38"/>
      <c r="AV104" s="38"/>
      <c r="AW104" s="38"/>
      <c r="AX104" s="31"/>
      <c r="AY104" s="31"/>
      <c r="AZ104" s="38"/>
      <c r="BA104" s="38"/>
      <c r="BB104" s="70"/>
      <c r="BC104" s="70"/>
      <c r="BD104" s="72"/>
      <c r="BE104" s="38"/>
      <c r="BF104" s="38"/>
      <c r="BG104" s="38"/>
    </row>
    <row r="105" spans="2:59" ht="18" customHeight="1">
      <c r="B105" s="345"/>
      <c r="C105" s="346" t="s">
        <v>476</v>
      </c>
      <c r="D105" s="347"/>
      <c r="E105" s="348">
        <f>(E103*100/E67)-45</f>
        <v>-5.701298701298704</v>
      </c>
      <c r="F105" s="349">
        <f t="shared" ref="F105:O105" si="9">(F103*100/F67)-45</f>
        <v>-2.7556962025316523</v>
      </c>
      <c r="G105" s="349">
        <f t="shared" si="9"/>
        <v>4.8447761194029866</v>
      </c>
      <c r="H105" s="349">
        <f t="shared" si="9"/>
        <v>7.7872340425528819E-2</v>
      </c>
      <c r="I105" s="349">
        <f t="shared" si="9"/>
        <v>23.160666666666671</v>
      </c>
      <c r="J105" s="349">
        <f t="shared" si="9"/>
        <v>4.6555833333333325</v>
      </c>
      <c r="K105" s="349">
        <f t="shared" si="9"/>
        <v>19.571428571428584</v>
      </c>
      <c r="L105" s="478">
        <f t="shared" si="9"/>
        <v>-21.600285714285715</v>
      </c>
      <c r="M105" s="349">
        <f t="shared" si="9"/>
        <v>6.9567272727272638</v>
      </c>
      <c r="N105" s="478">
        <f t="shared" si="9"/>
        <v>23.588181818181823</v>
      </c>
      <c r="O105" s="478">
        <f t="shared" si="9"/>
        <v>27.041200000000003</v>
      </c>
      <c r="P105" s="352">
        <f>(P103*100/P67)-45</f>
        <v>16.584166666666668</v>
      </c>
      <c r="Q105" s="452"/>
      <c r="R105" s="69"/>
      <c r="S105" s="52"/>
      <c r="T105" s="52"/>
      <c r="U105" s="52"/>
      <c r="V105" s="95"/>
      <c r="W105" s="52"/>
      <c r="X105" s="52"/>
      <c r="Y105" s="52"/>
      <c r="Z105" s="52"/>
      <c r="AA105" s="52"/>
      <c r="AB105" s="52"/>
      <c r="AC105" s="52"/>
      <c r="AD105" s="52"/>
      <c r="AE105" s="99"/>
      <c r="AF105" s="93"/>
      <c r="AG105" s="38"/>
      <c r="AH105" s="38"/>
      <c r="AI105" s="38"/>
      <c r="AJ105" s="38"/>
      <c r="AK105" s="38"/>
      <c r="AL105" s="38"/>
      <c r="AM105" s="38"/>
      <c r="AN105" s="38"/>
      <c r="AO105" s="38"/>
      <c r="AP105" s="124"/>
      <c r="AQ105" s="38"/>
      <c r="AR105" s="124"/>
      <c r="AS105" s="38"/>
      <c r="AT105" s="31"/>
      <c r="AU105" s="38"/>
      <c r="AV105" s="38"/>
      <c r="AW105" s="38"/>
      <c r="AX105" s="31"/>
      <c r="AY105" s="31"/>
      <c r="AZ105" s="38"/>
      <c r="BA105" s="38"/>
      <c r="BB105" s="70"/>
      <c r="BC105" s="70"/>
      <c r="BD105" s="72"/>
      <c r="BE105" s="38"/>
      <c r="BF105" s="38"/>
      <c r="BG105" s="38"/>
    </row>
    <row r="106" spans="2:59" ht="15.75" customHeight="1">
      <c r="Q106" s="452"/>
      <c r="R106" s="31"/>
      <c r="S106" s="52"/>
      <c r="T106" s="101"/>
      <c r="U106" s="52"/>
      <c r="V106" s="95"/>
      <c r="W106" s="52"/>
      <c r="X106" s="52"/>
      <c r="Y106" s="52"/>
      <c r="Z106" s="52"/>
      <c r="AA106" s="52"/>
      <c r="AB106" s="52"/>
      <c r="AC106" s="103"/>
      <c r="AD106" s="52"/>
      <c r="AE106" s="99"/>
      <c r="AF106" s="52"/>
      <c r="AG106" s="38"/>
      <c r="AH106" s="38"/>
      <c r="AI106" s="38"/>
      <c r="AJ106" s="479"/>
      <c r="AK106" s="38"/>
      <c r="AL106" s="38"/>
      <c r="AM106" s="38"/>
      <c r="AN106" s="38"/>
      <c r="AO106" s="38"/>
      <c r="AP106" s="38"/>
      <c r="AQ106" s="38"/>
      <c r="AR106" s="124"/>
      <c r="AS106" s="38"/>
      <c r="AT106" s="31"/>
      <c r="AU106" s="38"/>
      <c r="AV106" s="38"/>
      <c r="AW106" s="38"/>
      <c r="AX106" s="31"/>
      <c r="AY106" s="31"/>
      <c r="AZ106" s="38"/>
      <c r="BA106" s="38"/>
      <c r="BB106" s="70"/>
      <c r="BC106" s="70"/>
      <c r="BD106" s="72"/>
      <c r="BE106" s="38"/>
      <c r="BF106" s="38"/>
      <c r="BG106" s="38"/>
    </row>
    <row r="107" spans="2:59" ht="14.4" customHeight="1">
      <c r="B107" s="480" t="s">
        <v>349</v>
      </c>
      <c r="C107" s="403"/>
      <c r="D107" s="463"/>
      <c r="E107" s="464">
        <f t="shared" ref="E107:P107" si="10">E76+E87+E94</f>
        <v>45.59</v>
      </c>
      <c r="F107" s="407">
        <f t="shared" si="10"/>
        <v>49.695700000000002</v>
      </c>
      <c r="G107" s="407">
        <f t="shared" si="10"/>
        <v>262.423</v>
      </c>
      <c r="H107" s="465">
        <f t="shared" si="10"/>
        <v>1645.4800000000002</v>
      </c>
      <c r="I107" s="467">
        <f t="shared" si="10"/>
        <v>56.412400000000005</v>
      </c>
      <c r="J107" s="407">
        <f t="shared" si="10"/>
        <v>0.82286700000000002</v>
      </c>
      <c r="K107" s="407">
        <f t="shared" si="10"/>
        <v>1.2264999999999999</v>
      </c>
      <c r="L107" s="407">
        <f t="shared" si="10"/>
        <v>258.36799999999999</v>
      </c>
      <c r="M107" s="467">
        <f t="shared" si="10"/>
        <v>936.77399999999989</v>
      </c>
      <c r="N107" s="465">
        <f t="shared" si="10"/>
        <v>963.05</v>
      </c>
      <c r="O107" s="467">
        <f t="shared" si="10"/>
        <v>228.928</v>
      </c>
      <c r="P107" s="468">
        <f t="shared" si="10"/>
        <v>8.8709000000000007</v>
      </c>
      <c r="Q107" s="452"/>
      <c r="R107" s="38"/>
      <c r="S107" s="59"/>
      <c r="T107" s="59"/>
      <c r="U107" s="59"/>
      <c r="V107" s="460"/>
      <c r="W107" s="59"/>
      <c r="X107" s="59"/>
      <c r="Y107" s="59"/>
      <c r="Z107" s="59"/>
      <c r="AA107" s="59"/>
      <c r="AB107" s="283"/>
      <c r="AC107" s="59"/>
      <c r="AD107" s="59"/>
      <c r="AE107" s="230"/>
      <c r="AF107" s="52"/>
      <c r="AG107" s="28"/>
      <c r="AH107" s="30"/>
      <c r="AI107" s="94"/>
      <c r="AJ107" s="52"/>
      <c r="AK107" s="52"/>
      <c r="AL107" s="52"/>
      <c r="AM107" s="95"/>
      <c r="AN107" s="52"/>
      <c r="AO107" s="52"/>
      <c r="AP107" s="52"/>
      <c r="AQ107" s="52"/>
      <c r="AR107" s="52"/>
      <c r="AS107" s="52"/>
      <c r="AT107" s="52"/>
      <c r="AU107" s="52"/>
      <c r="AV107" s="99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</row>
    <row r="108" spans="2:59" ht="16.5" customHeight="1">
      <c r="B108" s="330"/>
      <c r="C108" s="331" t="s">
        <v>11</v>
      </c>
      <c r="D108" s="332">
        <v>0.7</v>
      </c>
      <c r="E108" s="414">
        <v>53.9</v>
      </c>
      <c r="F108" s="415">
        <v>55.3</v>
      </c>
      <c r="G108" s="416">
        <v>234.5</v>
      </c>
      <c r="H108" s="416">
        <v>1645</v>
      </c>
      <c r="I108" s="417">
        <v>42</v>
      </c>
      <c r="J108" s="338">
        <v>0.84</v>
      </c>
      <c r="K108" s="339">
        <v>0.98</v>
      </c>
      <c r="L108" s="340">
        <v>490</v>
      </c>
      <c r="M108" s="474">
        <v>770</v>
      </c>
      <c r="N108" s="342">
        <v>770</v>
      </c>
      <c r="O108" s="342">
        <v>175</v>
      </c>
      <c r="P108" s="343">
        <v>8.4</v>
      </c>
      <c r="Q108" s="452"/>
      <c r="R108" s="69"/>
      <c r="S108" s="271"/>
      <c r="T108" s="271"/>
      <c r="U108" s="271"/>
      <c r="V108" s="271"/>
      <c r="W108" s="271"/>
      <c r="X108" s="271"/>
      <c r="Y108" s="388"/>
      <c r="Z108" s="271"/>
      <c r="AA108" s="388"/>
      <c r="AB108" s="388"/>
      <c r="AC108" s="271"/>
      <c r="AD108" s="271"/>
      <c r="AE108" s="271"/>
      <c r="AF108" s="38"/>
      <c r="AG108" s="28"/>
      <c r="AH108" s="370"/>
      <c r="AI108" s="94"/>
      <c r="AJ108" s="52"/>
      <c r="AK108" s="52"/>
      <c r="AL108" s="52"/>
      <c r="AM108" s="95"/>
      <c r="AN108" s="371"/>
      <c r="AO108" s="371"/>
      <c r="AP108" s="371"/>
      <c r="AQ108" s="371"/>
      <c r="AR108" s="52"/>
      <c r="AS108" s="103"/>
      <c r="AT108" s="52"/>
      <c r="AU108" s="52"/>
      <c r="AV108" s="302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</row>
    <row r="109" spans="2:59" ht="14.4" customHeight="1">
      <c r="B109" s="345"/>
      <c r="C109" s="346" t="s">
        <v>476</v>
      </c>
      <c r="D109" s="347"/>
      <c r="E109" s="348">
        <f>(E107*100/E67)-70</f>
        <v>-10.79220779220779</v>
      </c>
      <c r="F109" s="349">
        <f t="shared" ref="F109:O109" si="11">(F107*100/F67)-70</f>
        <v>-7.094050632911383</v>
      </c>
      <c r="G109" s="349">
        <f t="shared" si="11"/>
        <v>8.3352238805970131</v>
      </c>
      <c r="H109" s="349">
        <f t="shared" si="11"/>
        <v>2.0425531914909811E-2</v>
      </c>
      <c r="I109" s="478">
        <f t="shared" si="11"/>
        <v>24.020666666666685</v>
      </c>
      <c r="J109" s="349">
        <f t="shared" si="11"/>
        <v>-1.4277500000000032</v>
      </c>
      <c r="K109" s="349">
        <f t="shared" si="11"/>
        <v>17.607142857142861</v>
      </c>
      <c r="L109" s="478">
        <f t="shared" si="11"/>
        <v>-33.090285714285713</v>
      </c>
      <c r="M109" s="478">
        <f t="shared" si="11"/>
        <v>15.161272727272717</v>
      </c>
      <c r="N109" s="478">
        <f t="shared" si="11"/>
        <v>17.549999999999997</v>
      </c>
      <c r="O109" s="478">
        <f t="shared" si="11"/>
        <v>21.57119999999999</v>
      </c>
      <c r="P109" s="352">
        <f>(P107*100/P67)-70</f>
        <v>3.9241666666666646</v>
      </c>
      <c r="Q109" s="155"/>
      <c r="R109" s="69"/>
      <c r="S109" s="394"/>
      <c r="T109" s="394"/>
      <c r="U109" s="394"/>
      <c r="V109" s="394"/>
      <c r="W109" s="481"/>
      <c r="X109" s="394"/>
      <c r="Y109" s="394"/>
      <c r="Z109" s="394"/>
      <c r="AA109" s="393"/>
      <c r="AB109" s="393"/>
      <c r="AC109" s="394"/>
      <c r="AD109" s="394"/>
      <c r="AE109" s="395"/>
      <c r="AF109" s="31"/>
      <c r="AG109" s="58"/>
      <c r="AH109" s="30"/>
      <c r="AI109" s="397"/>
      <c r="AJ109" s="52"/>
      <c r="AK109" s="52"/>
      <c r="AL109" s="52"/>
      <c r="AM109" s="95"/>
      <c r="AN109" s="371"/>
      <c r="AO109" s="371"/>
      <c r="AP109" s="371"/>
      <c r="AQ109" s="371"/>
      <c r="AR109" s="52"/>
      <c r="AS109" s="103"/>
      <c r="AT109" s="52"/>
      <c r="AU109" s="52"/>
      <c r="AV109" s="302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</row>
    <row r="110" spans="2:59" ht="14.25" customHeight="1"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38"/>
      <c r="AF110" s="49"/>
      <c r="AG110" s="69"/>
      <c r="AH110" s="39"/>
      <c r="AI110" s="38"/>
      <c r="AJ110" s="38"/>
      <c r="AK110" s="38"/>
      <c r="AL110" s="482"/>
      <c r="AM110" s="38"/>
      <c r="AN110" s="38"/>
      <c r="AO110" s="38"/>
      <c r="AP110" s="38"/>
      <c r="AQ110" s="38"/>
      <c r="AR110" s="69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</row>
    <row r="111" spans="2:59" ht="15" customHeight="1"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38"/>
      <c r="AF111" s="80"/>
      <c r="AG111" s="66"/>
      <c r="AH111" s="39"/>
      <c r="AI111" s="38"/>
      <c r="AJ111" s="69"/>
      <c r="AK111" s="69"/>
      <c r="AL111" s="362"/>
      <c r="AM111" s="362"/>
      <c r="AN111" s="70"/>
      <c r="AO111" s="70"/>
      <c r="AP111" s="70"/>
      <c r="AQ111" s="70"/>
      <c r="AR111" s="38"/>
      <c r="AS111" s="28"/>
      <c r="AT111" s="38"/>
      <c r="AU111" s="38"/>
      <c r="AV111" s="38"/>
      <c r="AW111" s="38"/>
      <c r="AX111" s="284"/>
      <c r="AY111" s="31"/>
      <c r="AZ111" s="31"/>
      <c r="BA111" s="31"/>
      <c r="BB111" s="31"/>
      <c r="BC111" s="31"/>
      <c r="BD111" s="31"/>
      <c r="BE111" s="31"/>
      <c r="BF111" s="31"/>
      <c r="BG111" s="38"/>
    </row>
    <row r="112" spans="2:59" ht="14.25" customHeight="1">
      <c r="C112" s="44"/>
      <c r="D112" s="13" t="s">
        <v>212</v>
      </c>
      <c r="E112" s="60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38"/>
      <c r="AF112" s="28"/>
      <c r="AG112" s="28"/>
      <c r="AH112" s="30"/>
      <c r="AI112" s="31"/>
      <c r="AJ112" s="69"/>
      <c r="AK112" s="69"/>
      <c r="AL112" s="69"/>
      <c r="AM112" s="69"/>
      <c r="AN112" s="69"/>
      <c r="AO112" s="69"/>
      <c r="AP112" s="69"/>
      <c r="AQ112" s="69"/>
      <c r="AR112" s="69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</row>
    <row r="113" spans="2:59" ht="19.5" customHeight="1">
      <c r="C113" s="15" t="s">
        <v>886</v>
      </c>
      <c r="D113" s="22"/>
      <c r="E113" s="2"/>
      <c r="F113"/>
      <c r="I113"/>
      <c r="J113"/>
      <c r="K113" s="36"/>
      <c r="L113" s="36"/>
      <c r="M113"/>
      <c r="N113"/>
      <c r="O113"/>
      <c r="P113"/>
      <c r="Q113" s="38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38"/>
      <c r="AF113" s="94"/>
      <c r="AG113" s="28"/>
      <c r="AH113" s="38"/>
      <c r="AI113" s="31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38"/>
      <c r="AU113" s="38"/>
      <c r="AV113" s="38"/>
      <c r="AW113" s="38"/>
      <c r="AX113" s="31"/>
      <c r="AY113" s="31"/>
      <c r="AZ113" s="38"/>
      <c r="BA113" s="38"/>
      <c r="BB113" s="38"/>
      <c r="BC113" s="38"/>
      <c r="BD113" s="38"/>
      <c r="BE113" s="38"/>
      <c r="BF113" s="38"/>
      <c r="BG113" s="38"/>
    </row>
    <row r="114" spans="2:59" ht="16.5" customHeight="1">
      <c r="C114" s="91" t="s">
        <v>361</v>
      </c>
      <c r="I114" s="155" t="s">
        <v>382</v>
      </c>
      <c r="N114" s="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38"/>
      <c r="AF114" s="52"/>
      <c r="AG114" s="37"/>
      <c r="AH114" s="38"/>
      <c r="AI114" s="38"/>
      <c r="AJ114" s="70"/>
      <c r="AK114" s="70"/>
      <c r="AL114" s="70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</row>
    <row r="115" spans="2:59" ht="21.75" customHeight="1">
      <c r="C115" s="44" t="s">
        <v>887</v>
      </c>
      <c r="R115" s="38"/>
      <c r="S115" s="38"/>
      <c r="T115" s="38"/>
      <c r="U115" s="69"/>
      <c r="V115" s="69"/>
      <c r="W115" s="38"/>
      <c r="X115" s="38"/>
      <c r="Y115" s="38"/>
      <c r="Z115" s="38"/>
      <c r="AA115" s="38"/>
      <c r="AB115" s="38"/>
      <c r="AC115" s="38"/>
      <c r="AD115" s="38"/>
      <c r="AE115" s="38"/>
      <c r="AF115" s="52"/>
      <c r="AG115" s="38"/>
      <c r="AH115" s="56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</row>
    <row r="116" spans="2:59" ht="17.25" customHeight="1">
      <c r="B116" s="111" t="s">
        <v>355</v>
      </c>
      <c r="C116" s="36"/>
      <c r="D116"/>
      <c r="F116" s="157" t="s">
        <v>885</v>
      </c>
      <c r="I116" s="158" t="s">
        <v>0</v>
      </c>
      <c r="J116"/>
      <c r="K116" s="43" t="s">
        <v>474</v>
      </c>
      <c r="L116" s="36"/>
      <c r="M116" s="36"/>
      <c r="N116" s="159"/>
      <c r="P116" s="80"/>
      <c r="R116" s="362"/>
      <c r="S116" s="38"/>
      <c r="T116" s="38"/>
      <c r="U116" s="362"/>
      <c r="V116" s="362"/>
      <c r="W116" s="70"/>
      <c r="X116" s="70"/>
      <c r="Y116" s="70"/>
      <c r="Z116" s="70"/>
      <c r="AA116" s="38"/>
      <c r="AB116" s="38"/>
      <c r="AC116" s="38"/>
      <c r="AD116" s="38"/>
      <c r="AE116" s="38"/>
      <c r="AF116" s="115"/>
      <c r="AG116" s="28"/>
      <c r="AH116" s="30"/>
      <c r="AI116" s="2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</row>
    <row r="117" spans="2:59" ht="18.75" customHeight="1">
      <c r="C117" s="44"/>
      <c r="D117" s="13"/>
      <c r="E117" s="60"/>
      <c r="I117" s="459"/>
      <c r="J117" s="483"/>
      <c r="K117" s="483"/>
      <c r="L117" s="483"/>
      <c r="M117" s="459"/>
      <c r="N117" s="459"/>
      <c r="O117" s="459"/>
      <c r="P117" s="459"/>
      <c r="Q117" s="1"/>
      <c r="R117" s="1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38"/>
      <c r="AF117" s="31"/>
      <c r="AG117" s="58"/>
      <c r="AH117" s="30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69"/>
      <c r="AV117" s="38"/>
      <c r="AW117" s="38"/>
      <c r="AX117" s="69"/>
      <c r="AY117" s="69"/>
      <c r="AZ117" s="38"/>
      <c r="BA117" s="38"/>
      <c r="BB117" s="38"/>
      <c r="BC117" s="38"/>
      <c r="BD117" s="38"/>
      <c r="BE117" s="38"/>
      <c r="BF117" s="38"/>
      <c r="BG117" s="38"/>
    </row>
    <row r="118" spans="2:59" ht="19.5" customHeight="1">
      <c r="B118" s="160" t="s">
        <v>357</v>
      </c>
      <c r="C118" s="161" t="s">
        <v>380</v>
      </c>
      <c r="D118" s="162" t="s">
        <v>180</v>
      </c>
      <c r="E118" s="163" t="s">
        <v>181</v>
      </c>
      <c r="F118" s="164"/>
      <c r="G118" s="164"/>
      <c r="H118" s="167"/>
      <c r="I118" s="166" t="s">
        <v>333</v>
      </c>
      <c r="J118" s="167"/>
      <c r="K118" s="168"/>
      <c r="L118" s="169"/>
      <c r="M118" s="170" t="s">
        <v>377</v>
      </c>
      <c r="N118" s="167"/>
      <c r="O118" s="167"/>
      <c r="P118" s="484"/>
      <c r="Q118" s="172" t="s">
        <v>368</v>
      </c>
      <c r="R118" s="69"/>
      <c r="S118" s="38"/>
      <c r="T118" s="38"/>
      <c r="U118" s="38"/>
      <c r="V118" s="122"/>
      <c r="W118" s="38"/>
      <c r="X118" s="66"/>
      <c r="Y118" s="70"/>
      <c r="Z118" s="70"/>
      <c r="AA118" s="70"/>
      <c r="AB118" s="38"/>
      <c r="AC118" s="38"/>
      <c r="AD118" s="485"/>
      <c r="AE118" s="38"/>
      <c r="AF118" s="38"/>
      <c r="AG118" s="53"/>
      <c r="AH118" s="30"/>
      <c r="AI118" s="31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69"/>
      <c r="AV118" s="38"/>
      <c r="AW118" s="38"/>
      <c r="AX118" s="69"/>
      <c r="AY118" s="69"/>
      <c r="AZ118" s="38"/>
      <c r="BA118" s="38"/>
      <c r="BB118" s="38"/>
      <c r="BC118" s="38"/>
      <c r="BD118" s="38"/>
      <c r="BE118" s="38"/>
      <c r="BF118" s="38"/>
      <c r="BG118" s="38"/>
    </row>
    <row r="119" spans="2:59" ht="15" customHeight="1">
      <c r="B119" s="177" t="s">
        <v>335</v>
      </c>
      <c r="C119" s="178"/>
      <c r="D119" s="179" t="s">
        <v>187</v>
      </c>
      <c r="E119" s="180"/>
      <c r="F119" s="181"/>
      <c r="G119" s="182" t="s">
        <v>924</v>
      </c>
      <c r="H119" s="183" t="s">
        <v>753</v>
      </c>
      <c r="I119" s="486"/>
      <c r="J119" s="486"/>
      <c r="K119" s="486"/>
      <c r="L119" s="487"/>
      <c r="M119" s="488" t="s">
        <v>376</v>
      </c>
      <c r="N119" s="486"/>
      <c r="O119" s="486"/>
      <c r="P119" s="487"/>
      <c r="Q119" s="188" t="s">
        <v>364</v>
      </c>
      <c r="R119" s="38"/>
      <c r="S119" s="38"/>
      <c r="T119" s="38"/>
      <c r="U119" s="489"/>
      <c r="V119" s="362"/>
      <c r="W119" s="70"/>
      <c r="X119" s="70"/>
      <c r="Y119" s="70"/>
      <c r="Z119" s="70"/>
      <c r="AA119" s="38"/>
      <c r="AB119" s="482"/>
      <c r="AC119" s="38"/>
      <c r="AD119" s="66"/>
      <c r="AE119" s="38"/>
      <c r="AF119" s="38"/>
      <c r="AG119" s="28"/>
      <c r="AH119" s="30"/>
      <c r="AI119" s="31"/>
      <c r="AJ119" s="38"/>
      <c r="AK119" s="38"/>
      <c r="AL119" s="38"/>
      <c r="AM119" s="38"/>
      <c r="AN119" s="38"/>
      <c r="AO119" s="38"/>
      <c r="AP119" s="38"/>
      <c r="AQ119" s="38"/>
      <c r="AR119" s="38"/>
      <c r="AS119" s="482"/>
      <c r="AT119" s="69"/>
      <c r="AU119" s="69"/>
      <c r="AV119" s="38"/>
      <c r="AW119" s="38"/>
      <c r="AX119" s="69"/>
      <c r="AY119" s="69"/>
      <c r="AZ119" s="38"/>
      <c r="BA119" s="38"/>
      <c r="BB119" s="38"/>
      <c r="BC119" s="38"/>
      <c r="BD119" s="38"/>
      <c r="BE119" s="38"/>
      <c r="BF119" s="38"/>
      <c r="BG119" s="38"/>
    </row>
    <row r="120" spans="2:59" ht="14.25" customHeight="1">
      <c r="B120" s="177" t="s">
        <v>344</v>
      </c>
      <c r="C120" s="178" t="s">
        <v>186</v>
      </c>
      <c r="D120" s="193"/>
      <c r="E120" s="179" t="s">
        <v>188</v>
      </c>
      <c r="F120" s="194" t="s">
        <v>56</v>
      </c>
      <c r="G120" s="182" t="s">
        <v>925</v>
      </c>
      <c r="H120" s="195" t="s">
        <v>191</v>
      </c>
      <c r="I120" s="180"/>
      <c r="J120" s="196"/>
      <c r="K120" s="167"/>
      <c r="L120" s="196"/>
      <c r="M120" s="197" t="s">
        <v>345</v>
      </c>
      <c r="N120" s="198" t="s">
        <v>346</v>
      </c>
      <c r="O120" s="199" t="s">
        <v>347</v>
      </c>
      <c r="P120" s="200" t="s">
        <v>348</v>
      </c>
      <c r="Q120" s="490" t="s">
        <v>319</v>
      </c>
      <c r="R120" s="94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38"/>
      <c r="AF120" s="38"/>
      <c r="AG120" s="399"/>
      <c r="AH120" s="30"/>
      <c r="AI120" s="31"/>
      <c r="AJ120" s="38"/>
      <c r="AK120" s="38"/>
      <c r="AL120" s="38"/>
      <c r="AM120" s="38"/>
      <c r="AN120" s="38"/>
      <c r="AO120" s="38"/>
      <c r="AP120" s="38"/>
      <c r="AQ120" s="38"/>
      <c r="AR120" s="69"/>
      <c r="AS120" s="69"/>
      <c r="AT120" s="69"/>
      <c r="AU120" s="69"/>
      <c r="AV120" s="38"/>
      <c r="AW120" s="38"/>
      <c r="AX120" s="38"/>
      <c r="AY120" s="66"/>
      <c r="AZ120" s="38"/>
      <c r="BA120" s="38"/>
      <c r="BB120" s="38"/>
      <c r="BC120" s="38"/>
      <c r="BD120" s="38"/>
      <c r="BE120" s="38"/>
      <c r="BF120" s="38"/>
      <c r="BG120" s="38"/>
    </row>
    <row r="121" spans="2:59" ht="20.25" customHeight="1">
      <c r="B121" s="203"/>
      <c r="C121" s="204"/>
      <c r="D121" s="184"/>
      <c r="E121" s="205" t="s">
        <v>6</v>
      </c>
      <c r="F121" s="206" t="s">
        <v>7</v>
      </c>
      <c r="G121" s="491" t="s">
        <v>8</v>
      </c>
      <c r="H121" s="208" t="s">
        <v>468</v>
      </c>
      <c r="I121" s="209" t="s">
        <v>336</v>
      </c>
      <c r="J121" s="210" t="s">
        <v>337</v>
      </c>
      <c r="K121" s="211" t="s">
        <v>338</v>
      </c>
      <c r="L121" s="210" t="s">
        <v>339</v>
      </c>
      <c r="M121" s="212" t="s">
        <v>340</v>
      </c>
      <c r="N121" s="210" t="s">
        <v>341</v>
      </c>
      <c r="O121" s="211" t="s">
        <v>342</v>
      </c>
      <c r="P121" s="213" t="s">
        <v>343</v>
      </c>
      <c r="Q121" s="204"/>
      <c r="R121" s="94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38"/>
      <c r="AF121" s="38"/>
      <c r="AG121" s="58"/>
      <c r="AH121" s="56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154"/>
      <c r="AV121" s="38"/>
      <c r="AW121" s="39"/>
      <c r="AX121" s="81"/>
      <c r="AY121" s="81"/>
      <c r="AZ121" s="38"/>
      <c r="BA121" s="38"/>
      <c r="BB121" s="38"/>
      <c r="BC121" s="38"/>
      <c r="BD121" s="38"/>
      <c r="BE121" s="38"/>
      <c r="BF121" s="38"/>
      <c r="BG121" s="38"/>
    </row>
    <row r="122" spans="2:59" ht="15.75" customHeight="1">
      <c r="B122" s="216" t="s">
        <v>884</v>
      </c>
      <c r="C122" s="217"/>
      <c r="D122" s="218">
        <v>1</v>
      </c>
      <c r="E122" s="219">
        <v>77</v>
      </c>
      <c r="F122" s="220">
        <v>79</v>
      </c>
      <c r="G122" s="221">
        <v>335</v>
      </c>
      <c r="H122" s="492">
        <v>2350</v>
      </c>
      <c r="I122" s="219">
        <v>60</v>
      </c>
      <c r="J122" s="220">
        <v>1.2</v>
      </c>
      <c r="K122" s="220">
        <v>1.4</v>
      </c>
      <c r="L122" s="493">
        <v>700</v>
      </c>
      <c r="M122" s="494">
        <v>1100</v>
      </c>
      <c r="N122" s="494">
        <v>1100</v>
      </c>
      <c r="O122" s="494">
        <v>250</v>
      </c>
      <c r="P122" s="494">
        <v>12</v>
      </c>
      <c r="Q122" s="226"/>
      <c r="R122" s="38"/>
      <c r="S122" s="38"/>
      <c r="T122" s="4"/>
      <c r="U122" s="16"/>
      <c r="V122" s="173"/>
      <c r="W122" s="173"/>
      <c r="X122" s="495"/>
      <c r="Y122" s="190"/>
      <c r="Z122" s="175"/>
      <c r="AA122" s="10"/>
      <c r="AB122" s="38"/>
      <c r="AC122" s="38"/>
      <c r="AD122" s="38"/>
      <c r="AE122" s="28"/>
      <c r="AF122" s="38"/>
      <c r="AG122" s="58"/>
      <c r="AH122" s="30"/>
      <c r="AI122" s="63"/>
      <c r="AJ122" s="51"/>
      <c r="AK122" s="496"/>
      <c r="AL122" s="31"/>
      <c r="AM122" s="116"/>
      <c r="AN122" s="31"/>
      <c r="AO122" s="31"/>
      <c r="AP122" s="31"/>
      <c r="AQ122" s="31"/>
      <c r="AR122" s="31"/>
      <c r="AS122" s="31"/>
      <c r="AT122" s="38"/>
      <c r="AU122" s="28"/>
      <c r="AV122" s="30"/>
      <c r="AW122" s="31"/>
      <c r="AX122" s="81"/>
      <c r="AY122" s="81"/>
      <c r="AZ122" s="38"/>
      <c r="BA122" s="38"/>
      <c r="BB122" s="497"/>
      <c r="BC122" s="70"/>
      <c r="BD122" s="72"/>
      <c r="BE122" s="38"/>
      <c r="BF122" s="38"/>
      <c r="BG122" s="38"/>
    </row>
    <row r="123" spans="2:59">
      <c r="B123" s="355"/>
      <c r="C123" s="232" t="s">
        <v>158</v>
      </c>
      <c r="D123" s="498"/>
      <c r="E123" s="234"/>
      <c r="F123" s="235"/>
      <c r="G123" s="235"/>
      <c r="H123" s="499"/>
      <c r="I123" s="500"/>
      <c r="J123" s="235"/>
      <c r="K123" s="235"/>
      <c r="L123" s="501"/>
      <c r="M123" s="502"/>
      <c r="N123" s="503"/>
      <c r="O123" s="503"/>
      <c r="P123" s="503"/>
      <c r="Q123" s="242"/>
      <c r="R123" s="52"/>
      <c r="S123" s="30"/>
      <c r="T123" s="30"/>
      <c r="U123" s="94"/>
      <c r="V123" s="52"/>
      <c r="W123" s="52"/>
      <c r="X123" s="52"/>
      <c r="Y123" s="401"/>
      <c r="Z123" s="67"/>
      <c r="AA123" s="38"/>
      <c r="AB123" s="30"/>
      <c r="AC123" s="30"/>
      <c r="AD123" s="30"/>
      <c r="AE123" s="70"/>
      <c r="AF123" s="38"/>
      <c r="AG123" s="38"/>
      <c r="AH123" s="38"/>
      <c r="AI123" s="38"/>
      <c r="AJ123" s="31"/>
      <c r="AK123" s="31"/>
      <c r="AL123" s="31"/>
      <c r="AM123" s="116"/>
      <c r="AN123" s="31"/>
      <c r="AO123" s="31"/>
      <c r="AP123" s="31"/>
      <c r="AQ123" s="31"/>
      <c r="AR123" s="31"/>
      <c r="AS123" s="31"/>
      <c r="AT123" s="38"/>
      <c r="AU123" s="28"/>
      <c r="AV123" s="192"/>
      <c r="AW123" s="192"/>
      <c r="AX123" s="81"/>
      <c r="AY123" s="81"/>
      <c r="AZ123" s="38"/>
      <c r="BA123" s="38"/>
      <c r="BB123" s="70"/>
      <c r="BC123" s="70"/>
      <c r="BD123" s="72"/>
      <c r="BE123" s="38"/>
      <c r="BF123" s="38"/>
      <c r="BG123" s="38"/>
    </row>
    <row r="124" spans="2:59">
      <c r="B124" s="372" t="s">
        <v>463</v>
      </c>
      <c r="C124" s="373" t="s">
        <v>1005</v>
      </c>
      <c r="D124" s="294" t="s">
        <v>898</v>
      </c>
      <c r="E124" s="504">
        <v>26.202999999999999</v>
      </c>
      <c r="F124" s="297">
        <v>10.472</v>
      </c>
      <c r="G124" s="505">
        <v>38.780999999999999</v>
      </c>
      <c r="H124" s="250">
        <v>351.584</v>
      </c>
      <c r="I124" s="506">
        <v>0.77500000000000002</v>
      </c>
      <c r="J124" s="259">
        <v>6.3E-2</v>
      </c>
      <c r="K124" s="259">
        <v>0.28000000000000003</v>
      </c>
      <c r="L124" s="390">
        <v>51.116999999999997</v>
      </c>
      <c r="M124" s="261">
        <v>195.08699999999999</v>
      </c>
      <c r="N124" s="507">
        <v>26.931899999999999</v>
      </c>
      <c r="O124" s="248">
        <v>3.0691999999999999</v>
      </c>
      <c r="P124" s="248">
        <v>1.014</v>
      </c>
      <c r="Q124" s="368">
        <v>73</v>
      </c>
      <c r="R124" s="94"/>
      <c r="S124" s="30"/>
      <c r="T124" s="30"/>
      <c r="U124" s="94"/>
      <c r="V124" s="101"/>
      <c r="W124" s="101"/>
      <c r="X124" s="101"/>
      <c r="Y124" s="95"/>
      <c r="Z124" s="314"/>
      <c r="AA124" s="508"/>
      <c r="AB124" s="94"/>
      <c r="AC124" s="94"/>
      <c r="AD124" s="94"/>
      <c r="AE124" s="72"/>
      <c r="AF124" s="38"/>
      <c r="AG124" s="38"/>
      <c r="AH124" s="38"/>
      <c r="AI124" s="38"/>
      <c r="AJ124" s="31"/>
      <c r="AK124" s="496"/>
      <c r="AL124" s="31"/>
      <c r="AM124" s="116"/>
      <c r="AN124" s="31"/>
      <c r="AO124" s="31"/>
      <c r="AP124" s="31"/>
      <c r="AQ124" s="31"/>
      <c r="AR124" s="31"/>
      <c r="AS124" s="31"/>
      <c r="AT124" s="38"/>
      <c r="AU124" s="28"/>
      <c r="AV124" s="30"/>
      <c r="AW124" s="31"/>
      <c r="AX124" s="31"/>
      <c r="AY124" s="31"/>
      <c r="AZ124" s="38"/>
      <c r="BA124" s="38"/>
      <c r="BB124" s="70"/>
      <c r="BC124" s="38"/>
      <c r="BD124" s="72"/>
      <c r="BE124" s="38"/>
      <c r="BF124" s="38"/>
      <c r="BG124" s="38"/>
    </row>
    <row r="125" spans="2:59">
      <c r="B125" s="244" t="s">
        <v>555</v>
      </c>
      <c r="C125" s="256" t="s">
        <v>556</v>
      </c>
      <c r="D125" s="246">
        <v>200</v>
      </c>
      <c r="E125" s="432">
        <v>1.6</v>
      </c>
      <c r="F125" s="259">
        <v>1.1000000000000001</v>
      </c>
      <c r="G125" s="259">
        <v>8.6999999999999993</v>
      </c>
      <c r="H125" s="441">
        <v>50.9</v>
      </c>
      <c r="I125" s="262">
        <v>0.3</v>
      </c>
      <c r="J125" s="248">
        <v>0.01</v>
      </c>
      <c r="K125" s="248">
        <v>7.0000000000000007E-2</v>
      </c>
      <c r="L125" s="268">
        <v>6.9</v>
      </c>
      <c r="M125" s="261">
        <v>57.5</v>
      </c>
      <c r="N125" s="248">
        <v>46.2</v>
      </c>
      <c r="O125" s="251">
        <v>9.9600000000000009</v>
      </c>
      <c r="P125" s="248">
        <v>0.77</v>
      </c>
      <c r="Q125" s="253">
        <v>76</v>
      </c>
      <c r="S125" s="30"/>
      <c r="T125" s="30"/>
      <c r="U125" s="94"/>
      <c r="V125" s="52"/>
      <c r="W125" s="52"/>
      <c r="X125" s="52"/>
      <c r="Y125" s="95"/>
      <c r="Z125" s="67"/>
      <c r="AA125" s="508"/>
      <c r="AB125" s="69"/>
      <c r="AC125" s="69"/>
      <c r="AD125" s="69"/>
      <c r="AE125" s="38"/>
      <c r="AF125" s="38"/>
      <c r="AG125" s="38"/>
      <c r="AH125" s="38"/>
      <c r="AI125" s="38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8"/>
      <c r="AU125" s="28"/>
      <c r="AV125" s="30"/>
      <c r="AW125" s="31"/>
      <c r="AX125" s="31"/>
      <c r="AY125" s="31"/>
      <c r="AZ125" s="38"/>
      <c r="BA125" s="38"/>
      <c r="BB125" s="70"/>
      <c r="BC125" s="70"/>
      <c r="BD125" s="72"/>
      <c r="BE125" s="38"/>
      <c r="BF125" s="38"/>
      <c r="BG125" s="38"/>
    </row>
    <row r="126" spans="2:59" ht="13.5" customHeight="1">
      <c r="B126" s="509" t="s">
        <v>959</v>
      </c>
      <c r="C126" s="256" t="s">
        <v>958</v>
      </c>
      <c r="D126" s="380">
        <v>10</v>
      </c>
      <c r="E126" s="267">
        <v>0.08</v>
      </c>
      <c r="F126" s="259">
        <v>7.25</v>
      </c>
      <c r="G126" s="259">
        <v>0.13</v>
      </c>
      <c r="H126" s="510">
        <v>66.09</v>
      </c>
      <c r="I126" s="506">
        <v>0</v>
      </c>
      <c r="J126" s="511">
        <v>1E-4</v>
      </c>
      <c r="K126" s="511">
        <v>1E-4</v>
      </c>
      <c r="L126" s="250">
        <v>4</v>
      </c>
      <c r="M126" s="261">
        <v>0.24</v>
      </c>
      <c r="N126" s="248">
        <v>0.3</v>
      </c>
      <c r="O126" s="248">
        <v>0</v>
      </c>
      <c r="P126" s="248">
        <v>2E-3</v>
      </c>
      <c r="Q126" s="253">
        <v>16</v>
      </c>
      <c r="R126" s="512"/>
      <c r="S126" s="30"/>
      <c r="T126" s="30"/>
      <c r="U126" s="107"/>
      <c r="V126" s="52"/>
      <c r="W126" s="52"/>
      <c r="X126" s="52"/>
      <c r="Y126" s="513"/>
      <c r="Z126" s="420"/>
      <c r="AA126" s="514"/>
      <c r="AB126" s="52"/>
      <c r="AC126" s="52"/>
      <c r="AD126" s="52"/>
      <c r="AE126" s="99"/>
      <c r="AF126" s="38"/>
      <c r="AG126" s="38"/>
      <c r="AH126" s="38"/>
      <c r="AI126" s="38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8"/>
      <c r="AU126" s="28"/>
      <c r="AV126" s="30"/>
      <c r="AW126" s="31"/>
      <c r="AX126" s="31"/>
      <c r="AY126" s="31"/>
      <c r="AZ126" s="38"/>
      <c r="BA126" s="38"/>
      <c r="BB126" s="30"/>
      <c r="BC126" s="30"/>
      <c r="BD126" s="94"/>
      <c r="BE126" s="38"/>
      <c r="BF126" s="38"/>
      <c r="BG126" s="38"/>
    </row>
    <row r="127" spans="2:59" ht="13.5" customHeight="1">
      <c r="B127" s="244" t="s">
        <v>9</v>
      </c>
      <c r="C127" s="256" t="s">
        <v>10</v>
      </c>
      <c r="D127" s="246">
        <v>30</v>
      </c>
      <c r="E127" s="257">
        <v>1.155</v>
      </c>
      <c r="F127" s="258">
        <v>0.41299999999999998</v>
      </c>
      <c r="G127" s="259">
        <v>16.260000000000002</v>
      </c>
      <c r="H127" s="250">
        <v>73.376999999999995</v>
      </c>
      <c r="I127" s="506">
        <v>0</v>
      </c>
      <c r="J127" s="259">
        <v>0.04</v>
      </c>
      <c r="K127" s="259">
        <v>0.01</v>
      </c>
      <c r="L127" s="390">
        <v>0</v>
      </c>
      <c r="M127" s="261">
        <v>6</v>
      </c>
      <c r="N127" s="248">
        <v>20</v>
      </c>
      <c r="O127" s="259">
        <v>4.2</v>
      </c>
      <c r="P127" s="248">
        <v>0.03</v>
      </c>
      <c r="Q127" s="253">
        <v>20</v>
      </c>
      <c r="R127" s="38"/>
      <c r="S127" s="30"/>
      <c r="T127" s="30"/>
      <c r="U127" s="94"/>
      <c r="V127" s="101"/>
      <c r="W127" s="101"/>
      <c r="X127" s="52"/>
      <c r="Y127" s="95"/>
      <c r="Z127" s="314"/>
      <c r="AA127" s="508"/>
      <c r="AB127" s="52"/>
      <c r="AC127" s="52"/>
      <c r="AD127" s="52"/>
      <c r="AE127" s="99"/>
      <c r="AF127" s="38"/>
      <c r="AG127" s="38"/>
      <c r="AH127" s="38"/>
      <c r="AI127" s="38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38"/>
      <c r="AU127" s="28"/>
      <c r="AV127" s="30"/>
      <c r="AW127" s="31"/>
      <c r="AX127" s="31"/>
      <c r="AY127" s="31"/>
      <c r="AZ127" s="38"/>
      <c r="BA127" s="38"/>
      <c r="BB127" s="30"/>
      <c r="BC127" s="30"/>
      <c r="BD127" s="72"/>
      <c r="BE127" s="38"/>
      <c r="BF127" s="38"/>
      <c r="BG127" s="38"/>
    </row>
    <row r="128" spans="2:59" ht="14.4" customHeight="1">
      <c r="B128" s="439" t="s">
        <v>899</v>
      </c>
      <c r="C128" s="305" t="s">
        <v>629</v>
      </c>
      <c r="D128" s="306">
        <v>100</v>
      </c>
      <c r="E128" s="307">
        <v>0.4</v>
      </c>
      <c r="F128" s="308">
        <v>0.4</v>
      </c>
      <c r="G128" s="309">
        <v>9.8000000000000007</v>
      </c>
      <c r="H128" s="250">
        <v>47</v>
      </c>
      <c r="I128" s="515">
        <v>10</v>
      </c>
      <c r="J128" s="309">
        <v>0.03</v>
      </c>
      <c r="K128" s="309">
        <v>0.02</v>
      </c>
      <c r="L128" s="516">
        <v>0</v>
      </c>
      <c r="M128" s="517">
        <v>16</v>
      </c>
      <c r="N128" s="518">
        <v>11</v>
      </c>
      <c r="O128" s="296">
        <v>9</v>
      </c>
      <c r="P128" s="518">
        <v>2.2000000000000002</v>
      </c>
      <c r="Q128" s="253">
        <v>92</v>
      </c>
      <c r="R128" s="80"/>
      <c r="S128" s="30"/>
      <c r="T128" s="30"/>
      <c r="U128" s="94"/>
      <c r="V128" s="52"/>
      <c r="W128" s="101"/>
      <c r="X128" s="52"/>
      <c r="Y128" s="95"/>
      <c r="Z128" s="420"/>
      <c r="AA128" s="519"/>
      <c r="AB128" s="99"/>
      <c r="AC128" s="99"/>
      <c r="AD128" s="99"/>
      <c r="AE128" s="99"/>
      <c r="AF128" s="80"/>
      <c r="AG128" s="28"/>
      <c r="AH128" s="30"/>
      <c r="AI128" s="107"/>
      <c r="AJ128" s="52"/>
      <c r="AK128" s="52"/>
      <c r="AL128" s="101"/>
      <c r="AM128" s="95"/>
      <c r="AN128" s="52"/>
      <c r="AO128" s="371"/>
      <c r="AP128" s="99"/>
      <c r="AQ128" s="99"/>
      <c r="AR128" s="99"/>
      <c r="AS128" s="99"/>
      <c r="AT128" s="99"/>
      <c r="AU128" s="99"/>
      <c r="AV128" s="99"/>
      <c r="AW128" s="38"/>
      <c r="AX128" s="31"/>
      <c r="AY128" s="31"/>
      <c r="AZ128" s="38"/>
      <c r="BA128" s="38"/>
      <c r="BB128" s="70"/>
      <c r="BC128" s="70"/>
      <c r="BD128" s="72"/>
      <c r="BE128" s="38"/>
      <c r="BF128" s="38"/>
      <c r="BG128" s="38"/>
    </row>
    <row r="129" spans="2:59" ht="13.5" customHeight="1">
      <c r="B129" s="317" t="s">
        <v>210</v>
      </c>
      <c r="D129" s="520">
        <f>D125+D126+D127+D128+135+25</f>
        <v>500</v>
      </c>
      <c r="E129" s="521">
        <f>SUM(E124:E128)</f>
        <v>29.437999999999999</v>
      </c>
      <c r="F129" s="445">
        <f>SUM(F124:F128)</f>
        <v>19.634999999999998</v>
      </c>
      <c r="G129" s="522">
        <f>SUM(G124:G128)</f>
        <v>73.670999999999992</v>
      </c>
      <c r="H129" s="523">
        <f>SUM(H124:H128)</f>
        <v>588.95099999999991</v>
      </c>
      <c r="I129" s="407">
        <f t="shared" ref="I129:P129" si="12">SUM(I124:I128)</f>
        <v>11.074999999999999</v>
      </c>
      <c r="J129" s="524">
        <f t="shared" si="12"/>
        <v>0.1431</v>
      </c>
      <c r="K129" s="407">
        <f>SUM(K124:K128)</f>
        <v>0.38010000000000005</v>
      </c>
      <c r="L129" s="522">
        <f t="shared" si="12"/>
        <v>62.016999999999996</v>
      </c>
      <c r="M129" s="525">
        <f t="shared" si="12"/>
        <v>274.827</v>
      </c>
      <c r="N129" s="466">
        <f>SUM(N124:N128)</f>
        <v>104.4319</v>
      </c>
      <c r="O129" s="407">
        <f>SUM(O124:O128)</f>
        <v>26.229200000000002</v>
      </c>
      <c r="P129" s="526">
        <f t="shared" si="12"/>
        <v>4.016</v>
      </c>
      <c r="Q129" s="201"/>
      <c r="R129" s="28"/>
      <c r="S129" s="38"/>
      <c r="T129" s="38"/>
      <c r="U129" s="270"/>
      <c r="V129" s="271"/>
      <c r="W129" s="272"/>
      <c r="X129" s="273"/>
      <c r="Y129" s="274"/>
      <c r="Z129" s="275"/>
      <c r="AA129" s="72"/>
      <c r="AB129" s="52"/>
      <c r="AC129" s="103"/>
      <c r="AD129" s="52"/>
      <c r="AE129" s="99"/>
      <c r="AF129" s="37"/>
      <c r="AG129" s="89"/>
      <c r="AH129" s="59"/>
      <c r="AI129" s="107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38"/>
      <c r="AU129" s="38"/>
      <c r="AV129" s="38"/>
      <c r="AW129" s="38"/>
      <c r="AX129" s="31"/>
      <c r="AY129" s="31"/>
      <c r="AZ129" s="38"/>
      <c r="BA129" s="38"/>
      <c r="BB129" s="70"/>
      <c r="BC129" s="70"/>
      <c r="BD129" s="72"/>
      <c r="BE129" s="38"/>
      <c r="BF129" s="38"/>
      <c r="BG129" s="38"/>
    </row>
    <row r="130" spans="2:59" ht="13.5" customHeight="1">
      <c r="B130" s="330"/>
      <c r="C130" s="331" t="s">
        <v>11</v>
      </c>
      <c r="D130" s="527">
        <v>0.25</v>
      </c>
      <c r="E130" s="333">
        <v>19.25</v>
      </c>
      <c r="F130" s="334">
        <v>19.75</v>
      </c>
      <c r="G130" s="335">
        <v>83.75</v>
      </c>
      <c r="H130" s="336">
        <v>587.5</v>
      </c>
      <c r="I130" s="338">
        <v>15</v>
      </c>
      <c r="J130" s="338">
        <v>0.3</v>
      </c>
      <c r="K130" s="339">
        <v>0.35</v>
      </c>
      <c r="L130" s="340">
        <v>175</v>
      </c>
      <c r="M130" s="341">
        <v>275</v>
      </c>
      <c r="N130" s="342">
        <v>275</v>
      </c>
      <c r="O130" s="340">
        <v>62.5</v>
      </c>
      <c r="P130" s="343">
        <v>3</v>
      </c>
      <c r="Q130" s="201"/>
      <c r="R130" s="28"/>
      <c r="S130" s="30"/>
      <c r="T130" s="279"/>
      <c r="U130" s="528"/>
      <c r="V130" s="281"/>
      <c r="W130" s="281"/>
      <c r="X130" s="281"/>
      <c r="Y130" s="281"/>
      <c r="Z130" s="529"/>
      <c r="AA130" s="69"/>
      <c r="AB130" s="283"/>
      <c r="AC130" s="59"/>
      <c r="AD130" s="59"/>
      <c r="AE130" s="230"/>
      <c r="AF130" s="28"/>
      <c r="AG130" s="80"/>
      <c r="AH130" s="30"/>
      <c r="AI130" s="94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154"/>
      <c r="AV130" s="38"/>
      <c r="AW130" s="38"/>
      <c r="AX130" s="31"/>
      <c r="AY130" s="31"/>
      <c r="AZ130" s="38"/>
      <c r="BA130" s="38"/>
      <c r="BB130" s="50"/>
      <c r="BC130" s="30"/>
      <c r="BD130" s="31"/>
      <c r="BE130" s="38"/>
      <c r="BF130" s="38"/>
      <c r="BG130" s="38"/>
    </row>
    <row r="131" spans="2:59" ht="14.4" customHeight="1">
      <c r="B131" s="203"/>
      <c r="C131" s="346" t="s">
        <v>476</v>
      </c>
      <c r="D131" s="530"/>
      <c r="E131" s="348">
        <f>(E129*100/E122)-25</f>
        <v>13.23116883116883</v>
      </c>
      <c r="F131" s="349">
        <f t="shared" ref="F131:P131" si="13">(F129*100/F122)-25</f>
        <v>-0.14556962025316622</v>
      </c>
      <c r="G131" s="349">
        <f t="shared" si="13"/>
        <v>-3.0086567164179137</v>
      </c>
      <c r="H131" s="350">
        <f t="shared" si="13"/>
        <v>6.1744680851059996E-2</v>
      </c>
      <c r="I131" s="349">
        <f t="shared" si="13"/>
        <v>-6.5416666666666679</v>
      </c>
      <c r="J131" s="349">
        <f t="shared" si="13"/>
        <v>-13.074999999999999</v>
      </c>
      <c r="K131" s="349">
        <f t="shared" si="13"/>
        <v>2.1500000000000057</v>
      </c>
      <c r="L131" s="349">
        <f t="shared" si="13"/>
        <v>-16.140428571428572</v>
      </c>
      <c r="M131" s="351">
        <f t="shared" si="13"/>
        <v>-1.5727272727271924E-2</v>
      </c>
      <c r="N131" s="349">
        <f>(N129*100/N122)-25</f>
        <v>-15.506190909090909</v>
      </c>
      <c r="O131" s="349">
        <f t="shared" si="13"/>
        <v>-14.508319999999999</v>
      </c>
      <c r="P131" s="352">
        <f t="shared" si="13"/>
        <v>8.4666666666666686</v>
      </c>
      <c r="Q131" s="531"/>
      <c r="R131" s="38"/>
      <c r="S131" s="30"/>
      <c r="T131" s="275"/>
      <c r="U131" s="52"/>
      <c r="V131" s="98"/>
      <c r="W131" s="98"/>
      <c r="X131" s="98"/>
      <c r="Y131" s="98"/>
      <c r="Z131" s="69"/>
      <c r="AA131" s="69"/>
      <c r="AB131" s="69"/>
      <c r="AC131" s="69"/>
      <c r="AD131" s="69"/>
      <c r="AE131" s="38"/>
      <c r="AF131" s="38"/>
      <c r="AG131" s="80"/>
      <c r="AH131" s="30"/>
      <c r="AI131" s="31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57"/>
      <c r="AV131" s="30"/>
      <c r="AW131" s="31"/>
      <c r="AX131" s="81"/>
      <c r="AY131" s="81"/>
      <c r="AZ131" s="38"/>
      <c r="BA131" s="38"/>
      <c r="BB131" s="70"/>
      <c r="BC131" s="70"/>
      <c r="BD131" s="72"/>
      <c r="BE131" s="38"/>
      <c r="BF131" s="38"/>
      <c r="BG131" s="38"/>
    </row>
    <row r="132" spans="2:59" ht="15.5">
      <c r="B132" s="355"/>
      <c r="C132" s="232" t="s">
        <v>123</v>
      </c>
      <c r="D132" s="171"/>
      <c r="E132" s="532"/>
      <c r="F132" s="533"/>
      <c r="G132" s="533"/>
      <c r="H132" s="533"/>
      <c r="I132" s="503"/>
      <c r="J132" s="503"/>
      <c r="K132" s="503"/>
      <c r="L132" s="503"/>
      <c r="M132" s="238"/>
      <c r="N132" s="239"/>
      <c r="O132" s="239"/>
      <c r="P132" s="241"/>
      <c r="Q132" s="490"/>
      <c r="R132" s="58"/>
      <c r="S132" s="38"/>
      <c r="T132" s="56"/>
      <c r="U132" s="38"/>
      <c r="V132" s="69"/>
      <c r="W132" s="69"/>
      <c r="X132" s="69"/>
      <c r="Y132" s="69"/>
      <c r="Z132" s="69"/>
      <c r="AA132" s="69"/>
      <c r="AB132" s="315"/>
      <c r="AC132" s="99"/>
      <c r="AD132" s="99"/>
      <c r="AE132" s="99"/>
      <c r="AF132" s="28"/>
      <c r="AG132" s="461"/>
      <c r="AH132" s="461"/>
      <c r="AI132" s="461"/>
      <c r="AJ132" s="122"/>
      <c r="AK132" s="123"/>
      <c r="AL132" s="461"/>
      <c r="AM132" s="122"/>
      <c r="AN132" s="122"/>
      <c r="AO132" s="461"/>
      <c r="AP132" s="124"/>
      <c r="AQ132" s="461"/>
      <c r="AR132" s="461"/>
      <c r="AS132" s="38"/>
      <c r="AT132" s="70"/>
      <c r="AU132" s="52"/>
      <c r="AV132" s="30"/>
      <c r="AW132" s="31"/>
      <c r="AX132" s="81"/>
      <c r="AY132" s="81"/>
      <c r="AZ132" s="38"/>
      <c r="BA132" s="38"/>
      <c r="BB132" s="30"/>
      <c r="BC132" s="30"/>
      <c r="BD132" s="31"/>
      <c r="BE132" s="38"/>
      <c r="BF132" s="38"/>
      <c r="BG132" s="38"/>
    </row>
    <row r="133" spans="2:59" ht="13.5" customHeight="1">
      <c r="B133" s="534" t="s">
        <v>514</v>
      </c>
      <c r="C133" s="256" t="s">
        <v>512</v>
      </c>
      <c r="D133" s="246">
        <v>60</v>
      </c>
      <c r="E133" s="432">
        <v>1.1399999999999999</v>
      </c>
      <c r="F133" s="259">
        <v>5.34</v>
      </c>
      <c r="G133" s="442">
        <v>4.62</v>
      </c>
      <c r="H133" s="535">
        <v>70.8</v>
      </c>
      <c r="I133" s="248">
        <v>4.2</v>
      </c>
      <c r="J133" s="248">
        <v>1.2E-2</v>
      </c>
      <c r="K133" s="248">
        <v>2.3E-2</v>
      </c>
      <c r="L133" s="248">
        <v>0</v>
      </c>
      <c r="M133" s="261">
        <v>24.6</v>
      </c>
      <c r="N133" s="248">
        <v>22.2</v>
      </c>
      <c r="O133" s="248">
        <v>9</v>
      </c>
      <c r="P133" s="262">
        <v>0.4</v>
      </c>
      <c r="Q133" s="368">
        <v>3</v>
      </c>
      <c r="R133" s="89"/>
      <c r="T133" s="30"/>
      <c r="U133" s="94"/>
      <c r="V133" s="52"/>
      <c r="W133" s="52"/>
      <c r="X133" s="52"/>
      <c r="Y133" s="95"/>
      <c r="Z133" s="314"/>
      <c r="AA133" s="536"/>
      <c r="AB133" s="38"/>
      <c r="AE133" s="99"/>
      <c r="AF133" s="28"/>
      <c r="AG133" s="461"/>
      <c r="AH133" s="461"/>
      <c r="AI133" s="461"/>
      <c r="AJ133" s="461"/>
      <c r="AK133" s="461"/>
      <c r="AL133" s="461"/>
      <c r="AM133" s="461"/>
      <c r="AN133" s="461"/>
      <c r="AO133" s="461"/>
      <c r="AP133" s="461"/>
      <c r="AQ133" s="461"/>
      <c r="AR133" s="461"/>
      <c r="AS133" s="38"/>
      <c r="AT133" s="38"/>
      <c r="AU133" s="28"/>
      <c r="AV133" s="30"/>
      <c r="AW133" s="31"/>
      <c r="AX133" s="38"/>
      <c r="AY133" s="31"/>
      <c r="AZ133" s="38"/>
      <c r="BA133" s="38"/>
      <c r="BB133" s="30"/>
      <c r="BC133" s="38"/>
      <c r="BD133" s="59"/>
      <c r="BE133" s="38"/>
      <c r="BF133" s="38"/>
      <c r="BG133" s="38"/>
    </row>
    <row r="134" spans="2:59" ht="16.5" customHeight="1">
      <c r="B134" s="379" t="s">
        <v>822</v>
      </c>
      <c r="C134" s="256" t="s">
        <v>624</v>
      </c>
      <c r="D134" s="537">
        <v>200</v>
      </c>
      <c r="E134" s="299">
        <v>1.778</v>
      </c>
      <c r="F134" s="300">
        <v>4.7270000000000003</v>
      </c>
      <c r="G134" s="300">
        <v>19.492999999999999</v>
      </c>
      <c r="H134" s="250">
        <v>127.627</v>
      </c>
      <c r="I134" s="518">
        <v>5.5983000000000001</v>
      </c>
      <c r="J134" s="518">
        <v>0.05</v>
      </c>
      <c r="K134" s="518">
        <v>4.5999999999999999E-2</v>
      </c>
      <c r="L134" s="250">
        <v>97.248000000000005</v>
      </c>
      <c r="M134" s="261">
        <v>26.838989999999999</v>
      </c>
      <c r="N134" s="248">
        <v>47.475679999999997</v>
      </c>
      <c r="O134" s="248">
        <v>20.46574</v>
      </c>
      <c r="P134" s="248">
        <v>0.96</v>
      </c>
      <c r="Q134" s="253">
        <v>26</v>
      </c>
      <c r="R134" s="58"/>
      <c r="S134" s="56"/>
      <c r="T134" s="30"/>
      <c r="U134" s="397"/>
      <c r="V134" s="315"/>
      <c r="W134" s="315"/>
      <c r="X134" s="315"/>
      <c r="Y134" s="95"/>
      <c r="Z134" s="354"/>
      <c r="AA134" s="519"/>
      <c r="AB134" s="52"/>
      <c r="AC134" s="52"/>
      <c r="AD134" s="52"/>
      <c r="AE134" s="99"/>
      <c r="AF134" s="28"/>
      <c r="AG134" s="38"/>
      <c r="AH134" s="38"/>
      <c r="AI134" s="38"/>
      <c r="AJ134" s="122"/>
      <c r="AK134" s="122"/>
      <c r="AL134" s="38"/>
      <c r="AM134" s="122"/>
      <c r="AN134" s="122"/>
      <c r="AO134" s="38"/>
      <c r="AP134" s="30"/>
      <c r="AQ134" s="38"/>
      <c r="AR134" s="38"/>
      <c r="AS134" s="38"/>
      <c r="AT134" s="38"/>
      <c r="AU134" s="28"/>
      <c r="AV134" s="30"/>
      <c r="AW134" s="59"/>
      <c r="AX134" s="38"/>
      <c r="AY134" s="31"/>
      <c r="AZ134" s="38"/>
      <c r="BA134" s="38"/>
      <c r="BB134" s="30"/>
      <c r="BC134" s="30"/>
      <c r="BD134" s="31"/>
      <c r="BE134" s="38"/>
      <c r="BF134" s="38"/>
      <c r="BG134" s="38"/>
    </row>
    <row r="135" spans="2:59" ht="16.5" customHeight="1">
      <c r="B135" s="379" t="s">
        <v>824</v>
      </c>
      <c r="C135" s="538" t="s">
        <v>823</v>
      </c>
      <c r="D135" s="380">
        <v>100</v>
      </c>
      <c r="E135" s="431">
        <v>16.600000000000001</v>
      </c>
      <c r="F135" s="258">
        <v>13.547000000000001</v>
      </c>
      <c r="G135" s="258">
        <v>23.564</v>
      </c>
      <c r="H135" s="250">
        <v>282.37900000000002</v>
      </c>
      <c r="I135" s="301">
        <v>2.5</v>
      </c>
      <c r="J135" s="375">
        <v>0.09</v>
      </c>
      <c r="K135" s="539">
        <v>0.1</v>
      </c>
      <c r="L135" s="298">
        <v>531.79999999999995</v>
      </c>
      <c r="M135" s="261">
        <v>29</v>
      </c>
      <c r="N135" s="248">
        <v>34.700000000000003</v>
      </c>
      <c r="O135" s="248">
        <v>16</v>
      </c>
      <c r="P135" s="248">
        <v>0.73499999999999999</v>
      </c>
      <c r="Q135" s="253">
        <v>58</v>
      </c>
      <c r="R135" s="263"/>
      <c r="S135" s="30"/>
      <c r="T135" s="63"/>
      <c r="U135" s="107"/>
      <c r="V135" s="101"/>
      <c r="W135" s="101"/>
      <c r="X135" s="101"/>
      <c r="Y135" s="95"/>
      <c r="Z135" s="314"/>
      <c r="AA135" s="519"/>
      <c r="AB135" s="101"/>
      <c r="AC135" s="101"/>
      <c r="AD135" s="101"/>
      <c r="AE135" s="99"/>
      <c r="AF135" s="28"/>
      <c r="AG135" s="134"/>
      <c r="AH135" s="135"/>
      <c r="AI135" s="136"/>
      <c r="AJ135" s="137"/>
      <c r="AK135" s="138"/>
      <c r="AL135" s="138"/>
      <c r="AM135" s="138"/>
      <c r="AN135" s="138"/>
      <c r="AO135" s="138"/>
      <c r="AP135" s="138"/>
      <c r="AQ135" s="134"/>
      <c r="AR135" s="134"/>
      <c r="AS135" s="139"/>
      <c r="AT135" s="38"/>
      <c r="AU135" s="28"/>
      <c r="AV135" s="30"/>
      <c r="AW135" s="31"/>
      <c r="AX135" s="31"/>
      <c r="AY135" s="31"/>
      <c r="AZ135" s="38"/>
      <c r="BA135" s="38"/>
      <c r="BB135" s="30"/>
      <c r="BC135" s="30"/>
      <c r="BD135" s="59"/>
      <c r="BE135" s="38"/>
      <c r="BF135" s="38"/>
      <c r="BG135" s="38"/>
    </row>
    <row r="136" spans="2:59" ht="14.4" customHeight="1">
      <c r="B136" s="372" t="s">
        <v>600</v>
      </c>
      <c r="C136" s="540" t="s">
        <v>831</v>
      </c>
      <c r="D136" s="537" t="s">
        <v>713</v>
      </c>
      <c r="E136" s="541">
        <v>3.2</v>
      </c>
      <c r="F136" s="296">
        <v>3</v>
      </c>
      <c r="G136" s="505">
        <v>13.5</v>
      </c>
      <c r="H136" s="268">
        <v>94</v>
      </c>
      <c r="I136" s="259">
        <v>12.3</v>
      </c>
      <c r="J136" s="259">
        <v>0.12</v>
      </c>
      <c r="K136" s="259">
        <v>0.13</v>
      </c>
      <c r="L136" s="268">
        <v>14</v>
      </c>
      <c r="M136" s="261">
        <v>28</v>
      </c>
      <c r="N136" s="248">
        <v>81</v>
      </c>
      <c r="O136" s="248">
        <v>4.2</v>
      </c>
      <c r="P136" s="248">
        <v>1.1200000000000001</v>
      </c>
      <c r="Q136" s="253">
        <v>47</v>
      </c>
      <c r="R136" s="53"/>
      <c r="S136" s="30"/>
      <c r="T136" s="63"/>
      <c r="U136" s="397"/>
      <c r="V136" s="52"/>
      <c r="W136" s="52"/>
      <c r="X136" s="101"/>
      <c r="Y136" s="513"/>
      <c r="Z136" s="314"/>
      <c r="AA136" s="508"/>
      <c r="AB136" s="52"/>
      <c r="AC136" s="52"/>
      <c r="AD136" s="52"/>
      <c r="AE136" s="99"/>
      <c r="AF136" s="28"/>
      <c r="AG136" s="142"/>
      <c r="AH136" s="142"/>
      <c r="AI136" s="142"/>
      <c r="AJ136" s="143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38"/>
      <c r="AU136" s="28"/>
      <c r="AV136" s="30"/>
      <c r="AW136" s="31"/>
      <c r="AX136" s="31"/>
      <c r="AY136" s="31"/>
      <c r="AZ136" s="38"/>
      <c r="BA136" s="38"/>
      <c r="BB136" s="30"/>
      <c r="BC136" s="30"/>
      <c r="BD136" s="72"/>
      <c r="BE136" s="38"/>
      <c r="BF136" s="38"/>
      <c r="BG136" s="38"/>
    </row>
    <row r="137" spans="2:59" ht="14.4" customHeight="1">
      <c r="B137" s="244" t="s">
        <v>391</v>
      </c>
      <c r="C137" s="256" t="s">
        <v>161</v>
      </c>
      <c r="D137" s="246">
        <v>200</v>
      </c>
      <c r="E137" s="267">
        <v>0.5</v>
      </c>
      <c r="F137" s="258">
        <v>0</v>
      </c>
      <c r="G137" s="258">
        <v>19.8</v>
      </c>
      <c r="H137" s="510">
        <v>81</v>
      </c>
      <c r="I137" s="259">
        <v>0.02</v>
      </c>
      <c r="J137" s="259">
        <v>0</v>
      </c>
      <c r="K137" s="259">
        <v>0</v>
      </c>
      <c r="L137" s="250">
        <v>15</v>
      </c>
      <c r="M137" s="542">
        <v>49.5</v>
      </c>
      <c r="N137" s="248">
        <v>4.3</v>
      </c>
      <c r="O137" s="259">
        <v>2.1</v>
      </c>
      <c r="P137" s="248">
        <v>0.09</v>
      </c>
      <c r="Q137" s="253">
        <v>81</v>
      </c>
      <c r="R137" s="28"/>
      <c r="S137" s="30"/>
      <c r="T137" s="30"/>
      <c r="U137" s="94"/>
      <c r="V137" s="52"/>
      <c r="W137" s="101"/>
      <c r="X137" s="101"/>
      <c r="Y137" s="513"/>
      <c r="Z137" s="314"/>
      <c r="AA137" s="508"/>
      <c r="AB137" s="52"/>
      <c r="AC137" s="52"/>
      <c r="AD137" s="52"/>
      <c r="AE137" s="99"/>
      <c r="AF137" s="28"/>
      <c r="AG137" s="52"/>
      <c r="AH137" s="52"/>
      <c r="AI137" s="52"/>
      <c r="AJ137" s="95"/>
      <c r="AK137" s="52"/>
      <c r="AL137" s="52"/>
      <c r="AM137" s="52"/>
      <c r="AN137" s="52"/>
      <c r="AO137" s="52"/>
      <c r="AP137" s="52"/>
      <c r="AQ137" s="52"/>
      <c r="AR137" s="52"/>
      <c r="AS137" s="99"/>
      <c r="AT137" s="38"/>
      <c r="AU137" s="80"/>
      <c r="AV137" s="30"/>
      <c r="AW137" s="31"/>
      <c r="AX137" s="38"/>
      <c r="AY137" s="31"/>
      <c r="AZ137" s="38"/>
      <c r="BA137" s="38"/>
      <c r="BB137" s="30"/>
      <c r="BC137" s="30"/>
      <c r="BD137" s="31"/>
      <c r="BE137" s="38"/>
      <c r="BF137" s="38"/>
      <c r="BG137" s="38"/>
    </row>
    <row r="138" spans="2:59" ht="13.5" customHeight="1">
      <c r="B138" s="244" t="s">
        <v>9</v>
      </c>
      <c r="C138" s="256" t="s">
        <v>10</v>
      </c>
      <c r="D138" s="246">
        <v>50</v>
      </c>
      <c r="E138" s="257">
        <v>1.925</v>
      </c>
      <c r="F138" s="258">
        <v>0.68799999999999994</v>
      </c>
      <c r="G138" s="259">
        <v>27.1</v>
      </c>
      <c r="H138" s="250">
        <v>122.292</v>
      </c>
      <c r="I138" s="248">
        <v>0</v>
      </c>
      <c r="J138" s="398">
        <v>0.06</v>
      </c>
      <c r="K138" s="249">
        <v>0.02</v>
      </c>
      <c r="L138" s="250">
        <v>0</v>
      </c>
      <c r="M138" s="261">
        <v>10</v>
      </c>
      <c r="N138" s="248">
        <v>32.5</v>
      </c>
      <c r="O138" s="248">
        <v>7</v>
      </c>
      <c r="P138" s="248">
        <v>5.5E-2</v>
      </c>
      <c r="Q138" s="253">
        <v>20</v>
      </c>
      <c r="R138" s="28"/>
      <c r="S138" s="30"/>
      <c r="T138" s="30"/>
      <c r="U138" s="94"/>
      <c r="V138" s="101"/>
      <c r="W138" s="101"/>
      <c r="X138" s="52"/>
      <c r="Y138" s="95"/>
      <c r="Z138" s="314"/>
      <c r="AA138" s="508"/>
      <c r="AB138" s="283"/>
      <c r="AC138" s="59"/>
      <c r="AD138" s="59"/>
      <c r="AE138" s="230"/>
      <c r="AF138" s="80"/>
      <c r="AG138" s="476"/>
      <c r="AH138" s="476"/>
      <c r="AI138" s="476"/>
      <c r="AJ138" s="543"/>
      <c r="AK138" s="476"/>
      <c r="AL138" s="476"/>
      <c r="AM138" s="476"/>
      <c r="AN138" s="476"/>
      <c r="AO138" s="477"/>
      <c r="AP138" s="477"/>
      <c r="AQ138" s="476"/>
      <c r="AR138" s="476"/>
      <c r="AS138" s="476"/>
      <c r="AT138" s="38"/>
      <c r="AU138" s="38"/>
      <c r="AV138" s="38"/>
      <c r="AW138" s="38"/>
      <c r="AX138" s="38"/>
      <c r="AY138" s="31"/>
      <c r="AZ138" s="38"/>
      <c r="BA138" s="38"/>
      <c r="BB138" s="30"/>
      <c r="BC138" s="30"/>
      <c r="BD138" s="31"/>
      <c r="BE138" s="38"/>
      <c r="BF138" s="38"/>
      <c r="BG138" s="38"/>
    </row>
    <row r="139" spans="2:59" ht="15" customHeight="1">
      <c r="B139" s="544" t="s">
        <v>9</v>
      </c>
      <c r="C139" s="400" t="s">
        <v>428</v>
      </c>
      <c r="D139" s="294">
        <v>20</v>
      </c>
      <c r="E139" s="295">
        <v>1.1299999999999999</v>
      </c>
      <c r="F139" s="296">
        <v>0.3</v>
      </c>
      <c r="G139" s="296">
        <v>8.3729999999999993</v>
      </c>
      <c r="H139" s="250">
        <v>40.712000000000003</v>
      </c>
      <c r="I139" s="297">
        <v>0</v>
      </c>
      <c r="J139" s="297">
        <v>0.05</v>
      </c>
      <c r="K139" s="297">
        <v>0.05</v>
      </c>
      <c r="L139" s="298">
        <v>0</v>
      </c>
      <c r="M139" s="299">
        <v>6.6</v>
      </c>
      <c r="N139" s="300">
        <v>46.8</v>
      </c>
      <c r="O139" s="297">
        <v>1.32</v>
      </c>
      <c r="P139" s="300">
        <v>8.8000000000000005E-3</v>
      </c>
      <c r="Q139" s="253">
        <v>21</v>
      </c>
      <c r="R139" s="80"/>
      <c r="S139" s="30"/>
      <c r="T139" s="30"/>
      <c r="U139" s="94"/>
      <c r="V139" s="52"/>
      <c r="W139" s="52"/>
      <c r="X139" s="52"/>
      <c r="Y139" s="95"/>
      <c r="Z139" s="314"/>
      <c r="AA139" s="508"/>
      <c r="AB139" s="545"/>
      <c r="AC139" s="545"/>
      <c r="AD139" s="546"/>
      <c r="AE139" s="546"/>
      <c r="AF139" s="37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9"/>
      <c r="AW139" s="38"/>
      <c r="AX139" s="140"/>
      <c r="AY139" s="31"/>
      <c r="AZ139" s="38"/>
      <c r="BA139" s="38"/>
      <c r="BB139" s="38"/>
      <c r="BC139" s="38"/>
      <c r="BD139" s="38"/>
      <c r="BE139" s="38"/>
      <c r="BF139" s="38"/>
      <c r="BG139" s="38"/>
    </row>
    <row r="140" spans="2:59" ht="14.25" customHeight="1">
      <c r="B140" s="317" t="s">
        <v>196</v>
      </c>
      <c r="C140" s="403"/>
      <c r="D140" s="547">
        <f>D133+D134+D135+D137+D138+75+75+D139</f>
        <v>780</v>
      </c>
      <c r="E140" s="405">
        <f>SUM(E133:E139)</f>
        <v>26.273</v>
      </c>
      <c r="F140" s="445">
        <f>SUM(F133:F139)</f>
        <v>27.602</v>
      </c>
      <c r="G140" s="319">
        <f>SUM(G133:G139)</f>
        <v>116.45</v>
      </c>
      <c r="H140" s="548">
        <f>SUM(H133:H139)</f>
        <v>818.81000000000006</v>
      </c>
      <c r="I140" s="548">
        <f t="shared" ref="I140:O140" si="14">SUM(I133:I139)</f>
        <v>24.618300000000001</v>
      </c>
      <c r="J140" s="548">
        <f t="shared" si="14"/>
        <v>0.38200000000000001</v>
      </c>
      <c r="K140" s="548">
        <f t="shared" si="14"/>
        <v>0.36900000000000005</v>
      </c>
      <c r="L140" s="549">
        <f t="shared" si="14"/>
        <v>658.048</v>
      </c>
      <c r="M140" s="550">
        <f t="shared" si="14"/>
        <v>174.53898999999998</v>
      </c>
      <c r="N140" s="551">
        <f t="shared" si="14"/>
        <v>268.97568000000001</v>
      </c>
      <c r="O140" s="548">
        <f t="shared" si="14"/>
        <v>60.085740000000001</v>
      </c>
      <c r="P140" s="552">
        <f>SUM(P133:P139)</f>
        <v>3.3687999999999998</v>
      </c>
      <c r="Q140" s="201"/>
      <c r="R140" s="38"/>
      <c r="S140" s="30"/>
      <c r="T140" s="384"/>
      <c r="U140" s="69"/>
      <c r="V140" s="271"/>
      <c r="W140" s="272"/>
      <c r="X140" s="273"/>
      <c r="Y140" s="274"/>
      <c r="Z140" s="275"/>
      <c r="AA140" s="72"/>
      <c r="AB140" s="393"/>
      <c r="AC140" s="394"/>
      <c r="AD140" s="394"/>
      <c r="AE140" s="395"/>
      <c r="AF140" s="94"/>
      <c r="AG140" s="38"/>
      <c r="AH140" s="38"/>
      <c r="AI140" s="38"/>
      <c r="AJ140" s="38"/>
      <c r="AK140" s="38"/>
      <c r="AL140" s="38"/>
      <c r="AM140" s="38"/>
      <c r="AN140" s="38"/>
      <c r="AO140" s="38"/>
      <c r="AP140" s="124"/>
      <c r="AQ140" s="38"/>
      <c r="AR140" s="124"/>
      <c r="AS140" s="38"/>
      <c r="AT140" s="38"/>
      <c r="AU140" s="38"/>
      <c r="AV140" s="39"/>
      <c r="AW140" s="38"/>
      <c r="AX140" s="31"/>
      <c r="AY140" s="31"/>
      <c r="AZ140" s="38"/>
      <c r="BA140" s="38"/>
      <c r="BB140" s="38"/>
      <c r="BC140" s="38"/>
      <c r="BD140" s="38"/>
      <c r="BE140" s="38"/>
      <c r="BF140" s="38"/>
      <c r="BG140" s="38"/>
    </row>
    <row r="141" spans="2:59" ht="13.5" customHeight="1">
      <c r="B141" s="330"/>
      <c r="C141" s="331" t="s">
        <v>11</v>
      </c>
      <c r="D141" s="527">
        <v>0.35</v>
      </c>
      <c r="E141" s="333">
        <v>26.95</v>
      </c>
      <c r="F141" s="334">
        <v>27.65</v>
      </c>
      <c r="G141" s="335">
        <v>117.25</v>
      </c>
      <c r="H141" s="336">
        <v>822.5</v>
      </c>
      <c r="I141" s="338">
        <v>21</v>
      </c>
      <c r="J141" s="338">
        <v>0.42</v>
      </c>
      <c r="K141" s="339">
        <v>0.49</v>
      </c>
      <c r="L141" s="340">
        <v>245</v>
      </c>
      <c r="M141" s="341">
        <v>385</v>
      </c>
      <c r="N141" s="342">
        <v>385</v>
      </c>
      <c r="O141" s="340">
        <v>87.5</v>
      </c>
      <c r="P141" s="343">
        <v>4.2</v>
      </c>
      <c r="Q141" s="201"/>
      <c r="S141" s="30"/>
      <c r="T141" s="279"/>
      <c r="U141" s="528"/>
      <c r="V141" s="281"/>
      <c r="W141" s="281"/>
      <c r="X141" s="281"/>
      <c r="Y141" s="281"/>
      <c r="Z141" s="553"/>
      <c r="AA141" s="69"/>
      <c r="AB141" s="69"/>
      <c r="AC141" s="69"/>
      <c r="AD141" s="69"/>
      <c r="AE141" s="38"/>
      <c r="AF141" s="28"/>
      <c r="AG141" s="38"/>
      <c r="AH141" s="38"/>
      <c r="AI141" s="38"/>
      <c r="AJ141" s="554"/>
      <c r="AK141" s="38"/>
      <c r="AL141" s="38"/>
      <c r="AM141" s="38"/>
      <c r="AN141" s="38"/>
      <c r="AO141" s="38"/>
      <c r="AP141" s="38"/>
      <c r="AQ141" s="38"/>
      <c r="AR141" s="124"/>
      <c r="AS141" s="38"/>
      <c r="AT141" s="38"/>
      <c r="AU141" s="38"/>
      <c r="AV141" s="38"/>
      <c r="AW141" s="69"/>
      <c r="AX141" s="69"/>
      <c r="AY141" s="69"/>
      <c r="AZ141" s="38"/>
      <c r="BA141" s="38"/>
      <c r="BB141" s="38"/>
      <c r="BC141" s="38"/>
      <c r="BD141" s="38"/>
      <c r="BE141" s="38"/>
      <c r="BF141" s="38"/>
      <c r="BG141" s="38"/>
    </row>
    <row r="142" spans="2:59" ht="17.25" customHeight="1">
      <c r="B142" s="345"/>
      <c r="C142" s="346" t="s">
        <v>476</v>
      </c>
      <c r="D142" s="347"/>
      <c r="E142" s="453">
        <f>(E140*100/E122)-35</f>
        <v>-0.87922077922077335</v>
      </c>
      <c r="F142" s="454">
        <f t="shared" ref="F142:P142" si="15">(F140*100/F122)-35</f>
        <v>-6.07594936708864E-2</v>
      </c>
      <c r="G142" s="454">
        <f t="shared" si="15"/>
        <v>-0.23880597014925087</v>
      </c>
      <c r="H142" s="555">
        <f t="shared" si="15"/>
        <v>-0.15702127659574217</v>
      </c>
      <c r="I142" s="454">
        <f t="shared" si="15"/>
        <v>6.0304999999999964</v>
      </c>
      <c r="J142" s="454">
        <f t="shared" si="15"/>
        <v>-3.1666666666666643</v>
      </c>
      <c r="K142" s="454">
        <f t="shared" si="15"/>
        <v>-8.6428571428571388</v>
      </c>
      <c r="L142" s="349">
        <f t="shared" si="15"/>
        <v>59.006857142857143</v>
      </c>
      <c r="M142" s="351">
        <f t="shared" si="15"/>
        <v>-19.132819090909095</v>
      </c>
      <c r="N142" s="349">
        <f t="shared" si="15"/>
        <v>-10.547665454545456</v>
      </c>
      <c r="O142" s="455">
        <f t="shared" si="15"/>
        <v>-10.965703999999999</v>
      </c>
      <c r="P142" s="456">
        <f t="shared" si="15"/>
        <v>-6.9266666666666659</v>
      </c>
      <c r="Q142" s="531"/>
      <c r="R142" s="10"/>
      <c r="S142" s="384"/>
      <c r="T142" s="275"/>
      <c r="U142" s="52"/>
      <c r="V142" s="98"/>
      <c r="W142" s="98"/>
      <c r="X142" s="98"/>
      <c r="Y142" s="98"/>
      <c r="Z142" s="69"/>
      <c r="AA142" s="69"/>
      <c r="AB142" s="69"/>
      <c r="AC142" s="69"/>
      <c r="AD142" s="69"/>
      <c r="AE142" s="38"/>
      <c r="AF142" s="28"/>
      <c r="AG142" s="28"/>
      <c r="AH142" s="30"/>
      <c r="AI142" s="30"/>
      <c r="AJ142" s="31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</row>
    <row r="143" spans="2:59" ht="14.4" customHeight="1">
      <c r="B143" s="425"/>
      <c r="C143" s="426" t="s">
        <v>244</v>
      </c>
      <c r="D143" s="171"/>
      <c r="E143" s="9"/>
      <c r="F143" s="556"/>
      <c r="G143" s="556"/>
      <c r="H143" s="557"/>
      <c r="I143" s="558"/>
      <c r="J143" s="559"/>
      <c r="K143" s="559"/>
      <c r="L143" s="559"/>
      <c r="M143" s="560"/>
      <c r="N143" s="561"/>
      <c r="O143" s="561"/>
      <c r="P143" s="562"/>
      <c r="Q143" s="242"/>
      <c r="R143" s="10"/>
      <c r="S143" s="279"/>
      <c r="T143" s="56"/>
      <c r="U143" s="38"/>
      <c r="V143" s="69"/>
      <c r="W143" s="69"/>
      <c r="X143" s="69"/>
      <c r="Y143" s="69"/>
      <c r="Z143" s="69"/>
      <c r="AA143" s="69"/>
      <c r="AB143" s="69"/>
      <c r="AC143" s="69"/>
      <c r="AD143" s="69"/>
      <c r="AE143" s="38"/>
      <c r="AF143" s="28"/>
      <c r="AG143" s="266"/>
      <c r="AH143" s="30"/>
      <c r="AI143" s="31"/>
      <c r="AJ143" s="95"/>
      <c r="AK143" s="99"/>
      <c r="AL143" s="99"/>
      <c r="AM143" s="99"/>
      <c r="AN143" s="99"/>
      <c r="AO143" s="99"/>
      <c r="AP143" s="99"/>
      <c r="AQ143" s="99"/>
      <c r="AR143" s="99"/>
      <c r="AS143" s="99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</row>
    <row r="144" spans="2:59" ht="18" customHeight="1">
      <c r="B144" s="563" t="s">
        <v>736</v>
      </c>
      <c r="C144" s="256" t="s">
        <v>735</v>
      </c>
      <c r="D144" s="294">
        <v>200</v>
      </c>
      <c r="E144" s="365">
        <v>0.2</v>
      </c>
      <c r="F144" s="564">
        <v>0.1</v>
      </c>
      <c r="G144" s="564">
        <v>7.5</v>
      </c>
      <c r="H144" s="441">
        <v>31.6</v>
      </c>
      <c r="I144" s="296">
        <v>1.1599999999999999</v>
      </c>
      <c r="J144" s="564">
        <v>0</v>
      </c>
      <c r="K144" s="564">
        <v>0</v>
      </c>
      <c r="L144" s="565">
        <v>0.7</v>
      </c>
      <c r="M144" s="517">
        <v>6.2</v>
      </c>
      <c r="N144" s="518">
        <v>8.3000000000000007</v>
      </c>
      <c r="O144" s="518">
        <v>4.8</v>
      </c>
      <c r="P144" s="566">
        <v>0.9</v>
      </c>
      <c r="Q144" s="567">
        <v>78</v>
      </c>
      <c r="R144" s="10"/>
      <c r="S144" s="56"/>
      <c r="T144" s="30"/>
      <c r="U144" s="94"/>
      <c r="V144" s="52"/>
      <c r="W144" s="371"/>
      <c r="X144" s="371"/>
      <c r="Y144" s="95"/>
      <c r="Z144" s="314"/>
      <c r="AA144" s="508"/>
      <c r="AB144" s="69"/>
      <c r="AC144" s="69"/>
      <c r="AD144" s="69"/>
      <c r="AE144" s="38"/>
      <c r="AF144" s="80"/>
      <c r="AG144" s="38"/>
      <c r="AH144" s="56"/>
      <c r="AI144" s="38"/>
      <c r="AJ144" s="568"/>
      <c r="AK144" s="568"/>
      <c r="AL144" s="568"/>
      <c r="AM144" s="568"/>
      <c r="AN144" s="568"/>
      <c r="AO144" s="568"/>
      <c r="AP144" s="568"/>
      <c r="AQ144" s="568"/>
      <c r="AR144" s="568"/>
      <c r="AS144" s="568"/>
      <c r="AT144" s="38"/>
      <c r="AU144" s="38"/>
      <c r="AV144" s="38"/>
      <c r="AW144" s="192"/>
      <c r="AX144" s="192"/>
      <c r="AY144" s="38"/>
      <c r="AZ144" s="38"/>
      <c r="BA144" s="38"/>
      <c r="BB144" s="38"/>
      <c r="BC144" s="38"/>
      <c r="BD144" s="38"/>
      <c r="BE144" s="38"/>
      <c r="BF144" s="38"/>
      <c r="BG144" s="38"/>
    </row>
    <row r="145" spans="2:59" ht="15.75" customHeight="1">
      <c r="B145" s="569" t="s">
        <v>988</v>
      </c>
      <c r="C145" s="373" t="s">
        <v>832</v>
      </c>
      <c r="D145" s="294" t="s">
        <v>826</v>
      </c>
      <c r="E145" s="366">
        <v>8.1539999999999999</v>
      </c>
      <c r="F145" s="296">
        <v>7.1840000000000002</v>
      </c>
      <c r="G145" s="296">
        <v>16.992000000000001</v>
      </c>
      <c r="H145" s="367">
        <v>167.37</v>
      </c>
      <c r="I145" s="296">
        <v>0.28399999999999997</v>
      </c>
      <c r="J145" s="366">
        <v>4.4999999999999998E-2</v>
      </c>
      <c r="K145" s="296">
        <v>9.4E-2</v>
      </c>
      <c r="L145" s="570">
        <v>17.309999999999999</v>
      </c>
      <c r="M145" s="376">
        <v>48.594999999999999</v>
      </c>
      <c r="N145" s="571">
        <v>15.577999999999999</v>
      </c>
      <c r="O145" s="376">
        <v>15.79</v>
      </c>
      <c r="P145" s="572">
        <v>0.6</v>
      </c>
      <c r="Q145" s="567">
        <v>51</v>
      </c>
      <c r="R145" s="10"/>
      <c r="S145" s="30"/>
      <c r="T145" s="30"/>
      <c r="U145" s="94"/>
      <c r="V145" s="52"/>
      <c r="W145" s="52"/>
      <c r="X145" s="52"/>
      <c r="Y145" s="95"/>
      <c r="Z145" s="314"/>
      <c r="AA145" s="514"/>
      <c r="AB145" s="30"/>
      <c r="AC145" s="30"/>
      <c r="AD145" s="30"/>
      <c r="AE145" s="30"/>
      <c r="AF145" s="94"/>
      <c r="AG145" s="28"/>
      <c r="AH145" s="30"/>
      <c r="AI145" s="94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192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</row>
    <row r="146" spans="2:59" ht="14.4" customHeight="1">
      <c r="B146" s="573"/>
      <c r="C146" s="574" t="s">
        <v>827</v>
      </c>
      <c r="D146" s="487"/>
      <c r="E146" s="575"/>
      <c r="F146" s="239"/>
      <c r="G146" s="575"/>
      <c r="H146" s="241"/>
      <c r="I146" s="576"/>
      <c r="J146" s="577"/>
      <c r="K146" s="576"/>
      <c r="L146" s="578"/>
      <c r="M146" s="575"/>
      <c r="N146" s="239"/>
      <c r="O146" s="575"/>
      <c r="P146" s="241"/>
      <c r="Q146" s="579"/>
      <c r="R146" s="10"/>
      <c r="S146" s="90"/>
      <c r="T146" s="192"/>
      <c r="U146" s="69"/>
      <c r="V146" s="99"/>
      <c r="W146" s="99"/>
      <c r="X146" s="99"/>
      <c r="Y146" s="99"/>
      <c r="Z146" s="69"/>
      <c r="AA146" s="69"/>
      <c r="AB146" s="94"/>
      <c r="AC146" s="94"/>
      <c r="AD146" s="94"/>
      <c r="AE146" s="94"/>
      <c r="AF146" s="28"/>
      <c r="AG146" s="28"/>
      <c r="AH146" s="70"/>
      <c r="AI146" s="397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</row>
    <row r="147" spans="2:59" ht="15" customHeight="1">
      <c r="B147" s="580" t="s">
        <v>9</v>
      </c>
      <c r="C147" s="400" t="s">
        <v>428</v>
      </c>
      <c r="D147" s="581">
        <v>20</v>
      </c>
      <c r="E147" s="295">
        <v>1.1299999999999999</v>
      </c>
      <c r="F147" s="296">
        <v>0.3</v>
      </c>
      <c r="G147" s="296">
        <v>8.3729999999999993</v>
      </c>
      <c r="H147" s="250">
        <v>40.712000000000003</v>
      </c>
      <c r="I147" s="582">
        <v>0</v>
      </c>
      <c r="J147" s="583">
        <v>0.05</v>
      </c>
      <c r="K147" s="584">
        <v>0.05</v>
      </c>
      <c r="L147" s="585">
        <v>0</v>
      </c>
      <c r="M147" s="586">
        <v>6.6</v>
      </c>
      <c r="N147" s="587">
        <v>46.8</v>
      </c>
      <c r="O147" s="588">
        <v>1.32</v>
      </c>
      <c r="P147" s="589">
        <v>8.8000000000000005E-3</v>
      </c>
      <c r="Q147" s="590">
        <v>21</v>
      </c>
      <c r="R147" s="26"/>
      <c r="S147" s="30"/>
      <c r="T147" s="30"/>
      <c r="U147" s="94"/>
      <c r="V147" s="52"/>
      <c r="W147" s="52"/>
      <c r="X147" s="52"/>
      <c r="Y147" s="95"/>
      <c r="Z147" s="314"/>
      <c r="AA147" s="508"/>
      <c r="AB147" s="69"/>
      <c r="AC147" s="69"/>
      <c r="AD147" s="69"/>
      <c r="AE147" s="38"/>
      <c r="AF147" s="154"/>
      <c r="AG147" s="263"/>
      <c r="AH147" s="70"/>
      <c r="AI147" s="67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591"/>
      <c r="AX147" s="461"/>
      <c r="AY147" s="461"/>
      <c r="AZ147" s="38"/>
      <c r="BA147" s="38"/>
      <c r="BB147" s="38"/>
      <c r="BC147" s="38"/>
      <c r="BD147" s="38"/>
      <c r="BE147" s="38"/>
      <c r="BF147" s="38"/>
      <c r="BG147" s="38"/>
    </row>
    <row r="148" spans="2:59" ht="15" customHeight="1">
      <c r="B148" s="317" t="s">
        <v>256</v>
      </c>
      <c r="C148" s="444"/>
      <c r="D148" s="42">
        <f>D144+98+20+D147</f>
        <v>338</v>
      </c>
      <c r="E148" s="405">
        <f>SUM(E144:E147)</f>
        <v>9.4839999999999982</v>
      </c>
      <c r="F148" s="445">
        <f>SUM(F144:F147)</f>
        <v>7.5839999999999996</v>
      </c>
      <c r="G148" s="319">
        <f>SUM(G144:G147)</f>
        <v>32.865000000000002</v>
      </c>
      <c r="H148" s="592">
        <f>SUM(H144:H147)</f>
        <v>239.68200000000002</v>
      </c>
      <c r="I148" s="593">
        <f t="shared" ref="I148:P148" si="16">SUM(I144:I147)</f>
        <v>1.444</v>
      </c>
      <c r="J148" s="594">
        <f>SUM(J144:J147)</f>
        <v>9.5000000000000001E-2</v>
      </c>
      <c r="K148" s="593">
        <f t="shared" si="16"/>
        <v>0.14400000000000002</v>
      </c>
      <c r="L148" s="593">
        <f t="shared" si="16"/>
        <v>18.009999999999998</v>
      </c>
      <c r="M148" s="551">
        <f t="shared" si="16"/>
        <v>61.395000000000003</v>
      </c>
      <c r="N148" s="595">
        <f t="shared" si="16"/>
        <v>70.677999999999997</v>
      </c>
      <c r="O148" s="594">
        <f t="shared" si="16"/>
        <v>21.91</v>
      </c>
      <c r="P148" s="596">
        <f t="shared" si="16"/>
        <v>1.5087999999999999</v>
      </c>
      <c r="Q148" s="452"/>
      <c r="R148" s="48"/>
      <c r="S148" s="39"/>
      <c r="T148" s="384"/>
      <c r="U148" s="597"/>
      <c r="V148" s="271"/>
      <c r="W148" s="272"/>
      <c r="X148" s="273"/>
      <c r="Y148" s="274"/>
      <c r="Z148" s="275"/>
      <c r="AA148" s="72"/>
      <c r="AB148" s="38"/>
      <c r="AC148" s="38"/>
      <c r="AI148" s="72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192"/>
      <c r="AY148" s="38"/>
      <c r="AZ148" s="38"/>
      <c r="BA148" s="38"/>
      <c r="BB148" s="38"/>
      <c r="BC148" s="38"/>
      <c r="BD148" s="38"/>
      <c r="BE148" s="38"/>
      <c r="BF148" s="38"/>
      <c r="BG148" s="38"/>
    </row>
    <row r="149" spans="2:59" ht="16.5" customHeight="1">
      <c r="B149" s="330"/>
      <c r="C149" s="331" t="s">
        <v>11</v>
      </c>
      <c r="D149" s="527">
        <v>0.1</v>
      </c>
      <c r="E149" s="333">
        <v>7.7</v>
      </c>
      <c r="F149" s="334">
        <v>7.9</v>
      </c>
      <c r="G149" s="335">
        <v>33.5</v>
      </c>
      <c r="H149" s="336">
        <v>235</v>
      </c>
      <c r="I149" s="337">
        <v>6</v>
      </c>
      <c r="J149" s="338">
        <v>0.12</v>
      </c>
      <c r="K149" s="339">
        <v>0.14000000000000001</v>
      </c>
      <c r="L149" s="340">
        <v>70</v>
      </c>
      <c r="M149" s="474">
        <v>110</v>
      </c>
      <c r="N149" s="342">
        <v>110</v>
      </c>
      <c r="O149" s="340">
        <v>25</v>
      </c>
      <c r="P149" s="343">
        <v>1.2</v>
      </c>
      <c r="Q149" s="452"/>
      <c r="R149" s="48"/>
      <c r="S149" s="39"/>
      <c r="T149" s="279"/>
      <c r="U149" s="528"/>
      <c r="V149" s="281"/>
      <c r="W149" s="281"/>
      <c r="X149" s="281"/>
      <c r="Y149" s="281"/>
      <c r="Z149" s="598"/>
      <c r="AA149" s="69"/>
      <c r="AB149" s="38"/>
      <c r="AC149" s="38"/>
      <c r="AI149" s="72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</row>
    <row r="150" spans="2:59" ht="14.25" customHeight="1">
      <c r="B150" s="345"/>
      <c r="C150" s="346" t="s">
        <v>358</v>
      </c>
      <c r="D150" s="347"/>
      <c r="E150" s="599">
        <f>(E148*100/E122)-10</f>
        <v>2.3168831168831154</v>
      </c>
      <c r="F150" s="600">
        <f t="shared" ref="F150:P150" si="17">(F148*100/F122)-10</f>
        <v>-0.40000000000000036</v>
      </c>
      <c r="G150" s="600">
        <f t="shared" si="17"/>
        <v>-0.18955223880596961</v>
      </c>
      <c r="H150" s="600">
        <f t="shared" si="17"/>
        <v>0.19923404255319177</v>
      </c>
      <c r="I150" s="600">
        <f t="shared" si="17"/>
        <v>-7.5933333333333337</v>
      </c>
      <c r="J150" s="600">
        <f t="shared" si="17"/>
        <v>-2.083333333333333</v>
      </c>
      <c r="K150" s="600">
        <f t="shared" si="17"/>
        <v>0.28571428571428825</v>
      </c>
      <c r="L150" s="600">
        <f t="shared" si="17"/>
        <v>-7.4271428571428579</v>
      </c>
      <c r="M150" s="600">
        <f t="shared" si="17"/>
        <v>-4.4186363636363639</v>
      </c>
      <c r="N150" s="600">
        <f t="shared" si="17"/>
        <v>-3.574727272727273</v>
      </c>
      <c r="O150" s="600">
        <f t="shared" si="17"/>
        <v>-1.2360000000000007</v>
      </c>
      <c r="P150" s="601">
        <f t="shared" si="17"/>
        <v>2.5733333333333324</v>
      </c>
      <c r="Q150" s="452"/>
      <c r="R150" s="10"/>
      <c r="S150" s="56"/>
      <c r="T150" s="275"/>
      <c r="U150" s="52"/>
      <c r="V150" s="98"/>
      <c r="W150" s="98"/>
      <c r="X150" s="98"/>
      <c r="Y150" s="98"/>
      <c r="Z150" s="69"/>
      <c r="AA150" s="69"/>
      <c r="AB150" s="38"/>
      <c r="AC150" s="38"/>
      <c r="AI150" s="38"/>
      <c r="AJ150" s="95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</row>
    <row r="151" spans="2:59" ht="17.25" customHeight="1">
      <c r="Q151" s="452"/>
      <c r="R151" s="48"/>
      <c r="S151" s="30"/>
      <c r="T151" s="107"/>
      <c r="U151" s="38"/>
      <c r="V151" s="38"/>
      <c r="W151" s="38"/>
      <c r="X151" s="38"/>
      <c r="Y151" s="38"/>
      <c r="Z151" s="38"/>
      <c r="AA151" s="52"/>
      <c r="AB151" s="52"/>
      <c r="AC151" s="52"/>
      <c r="AD151" s="52"/>
      <c r="AE151" s="99"/>
      <c r="AF151" s="28"/>
      <c r="AG151" s="58"/>
      <c r="AH151" s="56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</row>
    <row r="152" spans="2:59" ht="13.5" customHeight="1">
      <c r="B152" s="462"/>
      <c r="C152" s="403" t="s">
        <v>315</v>
      </c>
      <c r="D152" s="463"/>
      <c r="E152" s="602">
        <f t="shared" ref="E152:P152" si="18">E129+E140</f>
        <v>55.710999999999999</v>
      </c>
      <c r="F152" s="407">
        <f t="shared" si="18"/>
        <v>47.236999999999995</v>
      </c>
      <c r="G152" s="407">
        <f t="shared" si="18"/>
        <v>190.12099999999998</v>
      </c>
      <c r="H152" s="407">
        <f t="shared" si="18"/>
        <v>1407.761</v>
      </c>
      <c r="I152" s="407">
        <f t="shared" si="18"/>
        <v>35.693300000000001</v>
      </c>
      <c r="J152" s="407">
        <f t="shared" si="18"/>
        <v>0.52510000000000001</v>
      </c>
      <c r="K152" s="407">
        <f t="shared" si="18"/>
        <v>0.7491000000000001</v>
      </c>
      <c r="L152" s="466">
        <f>L129+L140</f>
        <v>720.06500000000005</v>
      </c>
      <c r="M152" s="466">
        <f t="shared" si="18"/>
        <v>449.36599000000001</v>
      </c>
      <c r="N152" s="466">
        <f t="shared" si="18"/>
        <v>373.40758</v>
      </c>
      <c r="O152" s="466">
        <f t="shared" si="18"/>
        <v>86.314940000000007</v>
      </c>
      <c r="P152" s="603">
        <f t="shared" si="18"/>
        <v>7.3848000000000003</v>
      </c>
      <c r="Q152" s="452"/>
      <c r="R152" s="10"/>
      <c r="S152" s="30"/>
      <c r="T152" s="94"/>
      <c r="U152" s="38"/>
      <c r="V152" s="38"/>
      <c r="W152" s="38"/>
      <c r="X152" s="38"/>
      <c r="Y152" s="38"/>
      <c r="Z152" s="38"/>
      <c r="AA152" s="52"/>
      <c r="AB152" s="52"/>
      <c r="AC152" s="52"/>
      <c r="AD152" s="52"/>
      <c r="AE152" s="99"/>
      <c r="AF152" s="52"/>
      <c r="AG152" s="302"/>
      <c r="AH152" s="63"/>
      <c r="AI152" s="59"/>
      <c r="AJ152" s="604"/>
      <c r="AK152" s="53"/>
      <c r="AL152" s="30"/>
      <c r="AM152" s="94"/>
      <c r="AN152" s="52"/>
      <c r="AO152" s="52"/>
      <c r="AP152" s="52"/>
      <c r="AQ152" s="95"/>
      <c r="AR152" s="52"/>
      <c r="AS152" s="52"/>
      <c r="AT152" s="52"/>
      <c r="AU152" s="52"/>
      <c r="AV152" s="52"/>
      <c r="AW152" s="52"/>
      <c r="AX152" s="52"/>
      <c r="AY152" s="52"/>
      <c r="AZ152" s="99"/>
      <c r="BA152" s="38"/>
      <c r="BB152" s="38"/>
      <c r="BC152" s="38"/>
      <c r="BD152" s="38"/>
      <c r="BE152" s="38"/>
      <c r="BF152" s="38"/>
      <c r="BG152" s="38"/>
    </row>
    <row r="153" spans="2:59">
      <c r="B153" s="470"/>
      <c r="C153" s="471" t="s">
        <v>11</v>
      </c>
      <c r="D153" s="527">
        <v>0.6</v>
      </c>
      <c r="E153" s="472">
        <v>46.2</v>
      </c>
      <c r="F153" s="337">
        <v>47.4</v>
      </c>
      <c r="G153" s="473">
        <v>201</v>
      </c>
      <c r="H153" s="473">
        <v>1410</v>
      </c>
      <c r="I153" s="417">
        <v>36</v>
      </c>
      <c r="J153" s="338">
        <v>0.72</v>
      </c>
      <c r="K153" s="339">
        <v>0.84</v>
      </c>
      <c r="L153" s="340">
        <v>420</v>
      </c>
      <c r="M153" s="474">
        <v>660</v>
      </c>
      <c r="N153" s="342">
        <v>660</v>
      </c>
      <c r="O153" s="342">
        <v>150</v>
      </c>
      <c r="P153" s="343">
        <v>7.2</v>
      </c>
      <c r="Q153" s="452"/>
      <c r="R153" s="94"/>
      <c r="S153" s="30"/>
      <c r="T153" s="38"/>
      <c r="U153" s="59"/>
      <c r="V153" s="460"/>
      <c r="W153" s="59"/>
      <c r="X153" s="59"/>
      <c r="Y153" s="59"/>
      <c r="Z153" s="59"/>
      <c r="AA153" s="59"/>
      <c r="AB153" s="283"/>
      <c r="AC153" s="59"/>
      <c r="AD153" s="59"/>
      <c r="AE153" s="107"/>
      <c r="AF153" s="52"/>
      <c r="AG153" s="28"/>
      <c r="AH153" s="30"/>
      <c r="AI153" s="31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</row>
    <row r="154" spans="2:59" ht="13.5" customHeight="1">
      <c r="B154" s="345"/>
      <c r="C154" s="346" t="s">
        <v>476</v>
      </c>
      <c r="D154" s="347"/>
      <c r="E154" s="421">
        <f>(E152*100/E122)-60</f>
        <v>12.351948051948042</v>
      </c>
      <c r="F154" s="422">
        <f t="shared" ref="F154:P154" si="19">(F152*100/F122)-60</f>
        <v>-0.20632911392405617</v>
      </c>
      <c r="G154" s="422">
        <f t="shared" si="19"/>
        <v>-3.2474626865671681</v>
      </c>
      <c r="H154" s="422">
        <f t="shared" si="19"/>
        <v>-9.5276595744678616E-2</v>
      </c>
      <c r="I154" s="422">
        <f t="shared" si="19"/>
        <v>-0.51116666666666788</v>
      </c>
      <c r="J154" s="423">
        <f t="shared" si="19"/>
        <v>-16.241666666666667</v>
      </c>
      <c r="K154" s="422">
        <f t="shared" si="19"/>
        <v>-6.4928571428571331</v>
      </c>
      <c r="L154" s="423">
        <f t="shared" si="19"/>
        <v>42.866428571428571</v>
      </c>
      <c r="M154" s="423">
        <f t="shared" si="19"/>
        <v>-19.148546363636363</v>
      </c>
      <c r="N154" s="423">
        <f t="shared" si="19"/>
        <v>-26.053856363636363</v>
      </c>
      <c r="O154" s="475">
        <f t="shared" si="19"/>
        <v>-25.474024</v>
      </c>
      <c r="P154" s="424">
        <f t="shared" si="19"/>
        <v>1.5399999999999991</v>
      </c>
      <c r="Q154" s="452"/>
      <c r="R154" s="94"/>
      <c r="S154" s="30"/>
      <c r="T154" s="94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38"/>
      <c r="AF154" s="94"/>
      <c r="AG154" s="58"/>
      <c r="AH154" s="30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</row>
    <row r="155" spans="2:59" ht="16.5" customHeight="1">
      <c r="B155" s="10"/>
      <c r="C155" s="10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452"/>
      <c r="R155" s="94"/>
      <c r="S155" s="39"/>
      <c r="T155" s="38"/>
      <c r="U155" s="52"/>
      <c r="V155" s="95"/>
      <c r="W155" s="52"/>
      <c r="X155" s="101"/>
      <c r="Y155" s="52"/>
      <c r="Z155" s="52"/>
      <c r="AA155" s="52"/>
      <c r="AB155" s="103"/>
      <c r="AC155" s="101"/>
      <c r="AD155" s="52"/>
      <c r="AE155" s="52"/>
      <c r="AF155" s="38"/>
      <c r="AG155" s="28"/>
      <c r="AH155" s="192"/>
      <c r="AI155" s="230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</row>
    <row r="156" spans="2:59" ht="14.4" customHeight="1">
      <c r="B156" s="462"/>
      <c r="C156" s="403" t="s">
        <v>314</v>
      </c>
      <c r="D156" s="463"/>
      <c r="E156" s="464">
        <f t="shared" ref="E156:P156" si="20">E140+E148</f>
        <v>35.756999999999998</v>
      </c>
      <c r="F156" s="407">
        <f t="shared" si="20"/>
        <v>35.186</v>
      </c>
      <c r="G156" s="407">
        <f t="shared" si="20"/>
        <v>149.315</v>
      </c>
      <c r="H156" s="407">
        <f t="shared" si="20"/>
        <v>1058.4920000000002</v>
      </c>
      <c r="I156" s="407">
        <f t="shared" si="20"/>
        <v>26.0623</v>
      </c>
      <c r="J156" s="407">
        <f t="shared" si="20"/>
        <v>0.47699999999999998</v>
      </c>
      <c r="K156" s="407">
        <f t="shared" si="20"/>
        <v>0.51300000000000012</v>
      </c>
      <c r="L156" s="466">
        <f>L140+L148</f>
        <v>676.05799999999999</v>
      </c>
      <c r="M156" s="466">
        <f t="shared" si="20"/>
        <v>235.93398999999999</v>
      </c>
      <c r="N156" s="466">
        <f t="shared" si="20"/>
        <v>339.65368000000001</v>
      </c>
      <c r="O156" s="466">
        <f t="shared" si="20"/>
        <v>81.995739999999998</v>
      </c>
      <c r="P156" s="603">
        <f t="shared" si="20"/>
        <v>4.8775999999999993</v>
      </c>
      <c r="Q156" s="452"/>
      <c r="R156" s="94"/>
      <c r="S156" s="52"/>
      <c r="T156" s="52"/>
      <c r="U156" s="52"/>
      <c r="V156" s="95"/>
      <c r="W156" s="52"/>
      <c r="X156" s="52"/>
      <c r="Y156" s="52"/>
      <c r="Z156" s="52"/>
      <c r="AA156" s="52"/>
      <c r="AB156" s="52"/>
      <c r="AC156" s="52"/>
      <c r="AD156" s="52"/>
      <c r="AE156" s="302"/>
      <c r="AF156" s="38"/>
      <c r="AG156" s="28"/>
      <c r="AH156" s="30"/>
      <c r="AI156" s="31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</row>
    <row r="157" spans="2:59" ht="12" customHeight="1">
      <c r="B157" s="470"/>
      <c r="C157" s="471" t="s">
        <v>11</v>
      </c>
      <c r="D157" s="527">
        <v>0.45</v>
      </c>
      <c r="E157" s="414">
        <v>34.65</v>
      </c>
      <c r="F157" s="415">
        <v>35.549999999999997</v>
      </c>
      <c r="G157" s="416">
        <v>150.75</v>
      </c>
      <c r="H157" s="416">
        <v>1057.5</v>
      </c>
      <c r="I157" s="417">
        <v>27</v>
      </c>
      <c r="J157" s="338">
        <v>0.54</v>
      </c>
      <c r="K157" s="339">
        <v>0.63</v>
      </c>
      <c r="L157" s="340">
        <v>315</v>
      </c>
      <c r="M157" s="474">
        <v>495</v>
      </c>
      <c r="N157" s="342">
        <v>495</v>
      </c>
      <c r="O157" s="342">
        <v>112.5</v>
      </c>
      <c r="P157" s="343">
        <v>5.4</v>
      </c>
      <c r="Q157" s="452"/>
      <c r="R157" s="94"/>
      <c r="S157" s="52"/>
      <c r="T157" s="52"/>
      <c r="U157" s="52"/>
      <c r="V157" s="95"/>
      <c r="W157" s="52"/>
      <c r="X157" s="52"/>
      <c r="Y157" s="52"/>
      <c r="Z157" s="52"/>
      <c r="AA157" s="52"/>
      <c r="AB157" s="52"/>
      <c r="AC157" s="52"/>
      <c r="AD157" s="52"/>
      <c r="AE157" s="99"/>
      <c r="AF157" s="38"/>
      <c r="AG157" s="28"/>
      <c r="AH157" s="30"/>
      <c r="AI157" s="31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</row>
    <row r="158" spans="2:59" ht="13.5" customHeight="1">
      <c r="B158" s="345"/>
      <c r="C158" s="346" t="s">
        <v>476</v>
      </c>
      <c r="D158" s="347"/>
      <c r="E158" s="453">
        <f>(E156*100/E122)-45</f>
        <v>1.4376623376623385</v>
      </c>
      <c r="F158" s="454">
        <f t="shared" ref="F158:P158" si="21">(F156*100/F122)-45</f>
        <v>-0.46075949367088498</v>
      </c>
      <c r="G158" s="454">
        <f t="shared" si="21"/>
        <v>-0.42835820895522403</v>
      </c>
      <c r="H158" s="454">
        <f t="shared" si="21"/>
        <v>4.2212765957451381E-2</v>
      </c>
      <c r="I158" s="454">
        <f t="shared" si="21"/>
        <v>-1.5628333333333302</v>
      </c>
      <c r="J158" s="454">
        <f t="shared" si="21"/>
        <v>-5.25</v>
      </c>
      <c r="K158" s="454">
        <f t="shared" si="21"/>
        <v>-8.357142857142847</v>
      </c>
      <c r="L158" s="349">
        <f t="shared" si="21"/>
        <v>51.579714285714289</v>
      </c>
      <c r="M158" s="349">
        <f t="shared" si="21"/>
        <v>-23.551455454545458</v>
      </c>
      <c r="N158" s="349">
        <f t="shared" si="21"/>
        <v>-14.122392727272725</v>
      </c>
      <c r="O158" s="455">
        <f t="shared" si="21"/>
        <v>-12.201703999999999</v>
      </c>
      <c r="P158" s="456">
        <f t="shared" si="21"/>
        <v>-4.3533333333333388</v>
      </c>
      <c r="Q158" s="452"/>
      <c r="R158" s="94"/>
      <c r="S158" s="101"/>
      <c r="T158" s="52"/>
      <c r="U158" s="52"/>
      <c r="V158" s="95"/>
      <c r="W158" s="52"/>
      <c r="X158" s="52"/>
      <c r="Y158" s="52"/>
      <c r="Z158" s="52"/>
      <c r="AA158" s="52"/>
      <c r="AB158" s="52"/>
      <c r="AC158" s="52"/>
      <c r="AD158" s="52"/>
      <c r="AE158" s="99"/>
      <c r="AF158" s="38"/>
      <c r="AG158" s="28"/>
      <c r="AH158" s="30"/>
      <c r="AI158" s="31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</row>
    <row r="159" spans="2:59" ht="15" customHeight="1">
      <c r="Q159" s="452"/>
      <c r="R159" s="69"/>
      <c r="S159" s="98"/>
      <c r="T159" s="52"/>
      <c r="U159" s="52"/>
      <c r="V159" s="95"/>
      <c r="W159" s="52"/>
      <c r="X159" s="52"/>
      <c r="Y159" s="52"/>
      <c r="Z159" s="52"/>
      <c r="AA159" s="52"/>
      <c r="AB159" s="52"/>
      <c r="AC159" s="52"/>
      <c r="AD159" s="52"/>
      <c r="AE159" s="99"/>
      <c r="AF159" s="38"/>
      <c r="AG159" s="28"/>
      <c r="AH159" s="30"/>
      <c r="AI159" s="31"/>
      <c r="AJ159" s="52"/>
      <c r="AK159" s="52"/>
      <c r="AL159" s="52"/>
      <c r="AM159" s="95"/>
      <c r="AN159" s="52"/>
      <c r="AO159" s="52"/>
      <c r="AP159" s="101"/>
      <c r="AQ159" s="52"/>
      <c r="AR159" s="52"/>
      <c r="AS159" s="52"/>
      <c r="AT159" s="52"/>
      <c r="AU159" s="52"/>
      <c r="AV159" s="99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</row>
    <row r="160" spans="2:59">
      <c r="B160" s="480" t="s">
        <v>349</v>
      </c>
      <c r="C160" s="484"/>
      <c r="D160" s="463"/>
      <c r="E160" s="464">
        <f t="shared" ref="E160:P160" si="22">E129+E140+E148</f>
        <v>65.194999999999993</v>
      </c>
      <c r="F160" s="407">
        <f t="shared" si="22"/>
        <v>54.820999999999998</v>
      </c>
      <c r="G160" s="407">
        <f t="shared" si="22"/>
        <v>222.98599999999999</v>
      </c>
      <c r="H160" s="407">
        <f t="shared" si="22"/>
        <v>1647.443</v>
      </c>
      <c r="I160" s="407">
        <f t="shared" si="22"/>
        <v>37.137300000000003</v>
      </c>
      <c r="J160" s="407">
        <f t="shared" si="22"/>
        <v>0.62009999999999998</v>
      </c>
      <c r="K160" s="407">
        <f t="shared" si="22"/>
        <v>0.89310000000000012</v>
      </c>
      <c r="L160" s="467">
        <f>L129+L140+L148</f>
        <v>738.07500000000005</v>
      </c>
      <c r="M160" s="467">
        <f t="shared" si="22"/>
        <v>510.76098999999999</v>
      </c>
      <c r="N160" s="605">
        <f t="shared" si="22"/>
        <v>444.08557999999999</v>
      </c>
      <c r="O160" s="467">
        <f t="shared" si="22"/>
        <v>108.22494</v>
      </c>
      <c r="P160" s="603">
        <f t="shared" si="22"/>
        <v>8.8935999999999993</v>
      </c>
      <c r="Q160" s="452"/>
      <c r="R160" s="31"/>
      <c r="S160" s="52"/>
      <c r="T160" s="52"/>
      <c r="U160" s="52"/>
      <c r="V160" s="95"/>
      <c r="W160" s="52"/>
      <c r="X160" s="52"/>
      <c r="Y160" s="52"/>
      <c r="Z160" s="52"/>
      <c r="AA160" s="52"/>
      <c r="AB160" s="52"/>
      <c r="AC160" s="52"/>
      <c r="AD160" s="52"/>
      <c r="AE160" s="99"/>
      <c r="AF160" s="38"/>
      <c r="AG160" s="93"/>
      <c r="AH160" s="30"/>
      <c r="AI160" s="31"/>
      <c r="AJ160" s="52"/>
      <c r="AK160" s="52"/>
      <c r="AL160" s="52"/>
      <c r="AM160" s="95"/>
      <c r="AN160" s="52"/>
      <c r="AO160" s="52"/>
      <c r="AP160" s="101"/>
      <c r="AQ160" s="52"/>
      <c r="AR160" s="52"/>
      <c r="AS160" s="52"/>
      <c r="AT160" s="52"/>
      <c r="AU160" s="52"/>
      <c r="AV160" s="99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</row>
    <row r="161" spans="2:59">
      <c r="B161" s="330"/>
      <c r="C161" s="331" t="s">
        <v>11</v>
      </c>
      <c r="D161" s="527">
        <v>0.7</v>
      </c>
      <c r="E161" s="414">
        <v>53.9</v>
      </c>
      <c r="F161" s="415">
        <v>55.3</v>
      </c>
      <c r="G161" s="416">
        <v>234.5</v>
      </c>
      <c r="H161" s="416">
        <v>1645</v>
      </c>
      <c r="I161" s="417">
        <v>42</v>
      </c>
      <c r="J161" s="338">
        <v>0.84</v>
      </c>
      <c r="K161" s="339">
        <v>0.98</v>
      </c>
      <c r="L161" s="340">
        <v>490</v>
      </c>
      <c r="M161" s="474">
        <v>770</v>
      </c>
      <c r="N161" s="342">
        <v>770</v>
      </c>
      <c r="O161" s="342">
        <v>175</v>
      </c>
      <c r="P161" s="343">
        <v>8.4</v>
      </c>
      <c r="Q161" s="452"/>
      <c r="R161" s="38"/>
      <c r="S161" s="52"/>
      <c r="T161" s="101"/>
      <c r="U161" s="52"/>
      <c r="V161" s="95"/>
      <c r="W161" s="52"/>
      <c r="X161" s="52"/>
      <c r="Y161" s="52"/>
      <c r="Z161" s="52"/>
      <c r="AA161" s="52"/>
      <c r="AB161" s="52"/>
      <c r="AC161" s="103"/>
      <c r="AD161" s="52"/>
      <c r="AE161" s="99"/>
      <c r="AF161" s="38"/>
      <c r="AG161" s="93"/>
      <c r="AH161" s="30"/>
      <c r="AI161" s="31"/>
      <c r="AJ161" s="52"/>
      <c r="AK161" s="101"/>
      <c r="AL161" s="52"/>
      <c r="AM161" s="95"/>
      <c r="AN161" s="52"/>
      <c r="AO161" s="52"/>
      <c r="AP161" s="52"/>
      <c r="AQ161" s="52"/>
      <c r="AR161" s="52"/>
      <c r="AS161" s="52"/>
      <c r="AT161" s="103"/>
      <c r="AU161" s="52"/>
      <c r="AV161" s="99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</row>
    <row r="162" spans="2:59">
      <c r="B162" s="345"/>
      <c r="C162" s="346" t="s">
        <v>476</v>
      </c>
      <c r="D162" s="347"/>
      <c r="E162" s="453">
        <f>(E160*100/E122)-70</f>
        <v>14.668831168831161</v>
      </c>
      <c r="F162" s="454">
        <f t="shared" ref="F162:P162" si="23">(F160*100/F122)-70</f>
        <v>-0.60632911392406186</v>
      </c>
      <c r="G162" s="454">
        <f t="shared" si="23"/>
        <v>-3.4370149253731341</v>
      </c>
      <c r="H162" s="454">
        <f t="shared" si="23"/>
        <v>0.10395744680850783</v>
      </c>
      <c r="I162" s="454">
        <f t="shared" si="23"/>
        <v>-8.1044999999999945</v>
      </c>
      <c r="J162" s="349">
        <f t="shared" si="23"/>
        <v>-18.325000000000003</v>
      </c>
      <c r="K162" s="349">
        <f t="shared" si="23"/>
        <v>-6.2071428571428413</v>
      </c>
      <c r="L162" s="349">
        <f t="shared" si="23"/>
        <v>35.439285714285717</v>
      </c>
      <c r="M162" s="349">
        <f t="shared" si="23"/>
        <v>-23.567182727272723</v>
      </c>
      <c r="N162" s="349">
        <f t="shared" si="23"/>
        <v>-29.628583636363636</v>
      </c>
      <c r="O162" s="349">
        <f t="shared" si="23"/>
        <v>-26.710023999999997</v>
      </c>
      <c r="P162" s="456">
        <f t="shared" si="23"/>
        <v>4.1133333333333297</v>
      </c>
      <c r="Q162" s="452"/>
      <c r="R162" s="69"/>
      <c r="S162" s="59"/>
      <c r="T162" s="59"/>
      <c r="U162" s="59"/>
      <c r="V162" s="283"/>
      <c r="W162" s="59"/>
      <c r="X162" s="283"/>
      <c r="Y162" s="283"/>
      <c r="Z162" s="59"/>
      <c r="AA162" s="606"/>
      <c r="AB162" s="283"/>
      <c r="AC162" s="460"/>
      <c r="AD162" s="59"/>
      <c r="AE162" s="230"/>
      <c r="AF162" s="38"/>
      <c r="AG162" s="38"/>
      <c r="AH162" s="38"/>
      <c r="AI162" s="38"/>
      <c r="AJ162" s="28"/>
      <c r="AK162" s="30"/>
      <c r="AL162" s="94"/>
      <c r="AM162" s="52"/>
      <c r="AN162" s="52"/>
      <c r="AO162" s="52"/>
      <c r="AP162" s="95"/>
      <c r="AQ162" s="98"/>
      <c r="AR162" s="101"/>
      <c r="AS162" s="101"/>
      <c r="AT162" s="101"/>
      <c r="AU162" s="101"/>
      <c r="AV162" s="101"/>
      <c r="AW162" s="101"/>
      <c r="AX162" s="101"/>
      <c r="AY162" s="99"/>
      <c r="AZ162" s="38"/>
      <c r="BA162" s="38"/>
      <c r="BB162" s="38"/>
      <c r="BC162" s="38"/>
      <c r="BD162" s="38"/>
      <c r="BE162" s="38"/>
      <c r="BF162" s="38"/>
      <c r="BG162" s="38"/>
    </row>
    <row r="163" spans="2:59">
      <c r="P163"/>
      <c r="Q163" s="452"/>
      <c r="R163" s="69"/>
      <c r="S163" s="546"/>
      <c r="T163" s="546"/>
      <c r="U163" s="546"/>
      <c r="V163" s="545"/>
      <c r="W163" s="546"/>
      <c r="X163" s="545"/>
      <c r="Y163" s="545"/>
      <c r="Z163" s="546"/>
      <c r="AA163" s="607"/>
      <c r="AB163" s="545"/>
      <c r="AC163" s="545"/>
      <c r="AD163" s="546"/>
      <c r="AE163" s="546"/>
      <c r="AF163" s="38"/>
      <c r="AG163" s="28"/>
      <c r="AH163" s="30"/>
      <c r="AI163" s="608"/>
      <c r="AJ163" s="28"/>
      <c r="AK163" s="30"/>
      <c r="AL163" s="107"/>
      <c r="AM163" s="52"/>
      <c r="AN163" s="52"/>
      <c r="AO163" s="52"/>
      <c r="AP163" s="95"/>
      <c r="AQ163" s="52"/>
      <c r="AR163" s="52"/>
      <c r="AS163" s="101"/>
      <c r="AT163" s="52"/>
      <c r="AU163" s="52"/>
      <c r="AV163" s="52"/>
      <c r="AW163" s="52"/>
      <c r="AX163" s="52"/>
      <c r="AY163" s="99"/>
      <c r="AZ163" s="38"/>
      <c r="BA163" s="38"/>
      <c r="BB163" s="38"/>
      <c r="BC163" s="38"/>
      <c r="BD163" s="38"/>
      <c r="BE163" s="38"/>
      <c r="BF163" s="38"/>
      <c r="BG163" s="38"/>
    </row>
    <row r="164" spans="2:59">
      <c r="E164" s="609"/>
      <c r="F164" s="609"/>
      <c r="G164" s="609"/>
      <c r="H164" s="610"/>
      <c r="I164" s="610"/>
      <c r="J164" s="610"/>
      <c r="K164" s="610"/>
      <c r="L164" s="610"/>
      <c r="M164" s="610"/>
      <c r="N164" s="610"/>
      <c r="O164" s="610"/>
      <c r="P164" s="610"/>
      <c r="S164" s="394"/>
      <c r="T164" s="394"/>
      <c r="U164" s="394"/>
      <c r="V164" s="394"/>
      <c r="W164" s="481"/>
      <c r="X164" s="394"/>
      <c r="Y164" s="394"/>
      <c r="Z164" s="394"/>
      <c r="AA164" s="393"/>
      <c r="AB164" s="393"/>
      <c r="AC164" s="394"/>
      <c r="AD164" s="394"/>
      <c r="AE164" s="395"/>
      <c r="AF164" s="38"/>
      <c r="AG164" s="28"/>
      <c r="AH164" s="30"/>
      <c r="AI164" s="31"/>
      <c r="AJ164" s="89"/>
      <c r="AK164" s="90"/>
      <c r="AL164" s="107"/>
      <c r="AM164" s="52"/>
      <c r="AN164" s="52"/>
      <c r="AO164" s="52"/>
      <c r="AP164" s="95"/>
      <c r="AQ164" s="52"/>
      <c r="AR164" s="52"/>
      <c r="AS164" s="101"/>
      <c r="AT164" s="52"/>
      <c r="AU164" s="52"/>
      <c r="AV164" s="52"/>
      <c r="AW164" s="52"/>
      <c r="AX164" s="52"/>
      <c r="AY164" s="99"/>
      <c r="AZ164" s="38"/>
      <c r="BA164" s="38"/>
      <c r="BB164" s="38"/>
      <c r="BC164" s="38"/>
      <c r="BD164" s="38"/>
      <c r="BE164" s="38"/>
      <c r="BF164" s="38"/>
      <c r="BG164" s="38"/>
    </row>
    <row r="165" spans="2:59"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38"/>
      <c r="AF165" s="38"/>
      <c r="AG165" s="30"/>
      <c r="AH165" s="31"/>
      <c r="AI165" s="39"/>
      <c r="AJ165" s="93"/>
      <c r="AK165" s="30"/>
      <c r="AL165" s="94"/>
      <c r="AM165" s="52"/>
      <c r="AN165" s="101"/>
      <c r="AO165" s="52"/>
      <c r="AP165" s="95"/>
      <c r="AQ165" s="52"/>
      <c r="AR165" s="52"/>
      <c r="AS165" s="52"/>
      <c r="AT165" s="52"/>
      <c r="AU165" s="52"/>
      <c r="AV165" s="52"/>
      <c r="AW165" s="103"/>
      <c r="AX165" s="52"/>
      <c r="AY165" s="99"/>
      <c r="AZ165" s="38"/>
      <c r="BA165" s="38"/>
      <c r="BB165" s="38"/>
      <c r="BC165" s="38"/>
      <c r="BD165" s="38"/>
      <c r="BE165" s="38"/>
      <c r="BF165" s="38"/>
      <c r="BG165" s="38"/>
    </row>
    <row r="166" spans="2:59"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38"/>
      <c r="AF166" s="38"/>
      <c r="AG166" s="30"/>
      <c r="AH166" s="59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</row>
    <row r="167" spans="2:59" ht="15.5">
      <c r="C167" s="44"/>
      <c r="D167" s="13" t="s">
        <v>212</v>
      </c>
      <c r="E167" s="60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38"/>
      <c r="AF167" s="611"/>
      <c r="AG167" s="461"/>
      <c r="AH167" s="461"/>
      <c r="AI167" s="461"/>
      <c r="AJ167" s="122"/>
      <c r="AK167" s="123"/>
      <c r="AL167" s="461"/>
      <c r="AM167" s="122"/>
      <c r="AN167" s="122"/>
      <c r="AO167" s="461"/>
      <c r="AP167" s="124"/>
      <c r="AQ167" s="461"/>
      <c r="AR167" s="461"/>
      <c r="AS167" s="38"/>
      <c r="AT167" s="70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</row>
    <row r="168" spans="2:59">
      <c r="C168" s="15" t="s">
        <v>886</v>
      </c>
      <c r="D168" s="22"/>
      <c r="E168" s="2"/>
      <c r="F168"/>
      <c r="I168"/>
      <c r="J168"/>
      <c r="K168" s="36"/>
      <c r="L168" s="36"/>
      <c r="M168"/>
      <c r="N168"/>
      <c r="O168"/>
      <c r="P168"/>
      <c r="Q168" s="38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38"/>
      <c r="AF168" s="612"/>
      <c r="AG168" s="461"/>
      <c r="AH168" s="461"/>
      <c r="AI168" s="461"/>
      <c r="AJ168" s="461"/>
      <c r="AK168" s="461"/>
      <c r="AL168" s="461"/>
      <c r="AM168" s="461"/>
      <c r="AN168" s="461"/>
      <c r="AO168" s="461"/>
      <c r="AP168" s="461"/>
      <c r="AQ168" s="461"/>
      <c r="AR168" s="461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</row>
    <row r="169" spans="2:59" ht="18" customHeight="1">
      <c r="C169" s="91" t="s">
        <v>361</v>
      </c>
      <c r="I169" s="155" t="s">
        <v>382</v>
      </c>
      <c r="N169" s="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38"/>
      <c r="AF169" s="89"/>
      <c r="AG169" s="38"/>
      <c r="AH169" s="38"/>
      <c r="AI169" s="38"/>
      <c r="AJ169" s="122"/>
      <c r="AK169" s="122"/>
      <c r="AL169" s="38"/>
      <c r="AM169" s="122"/>
      <c r="AN169" s="122"/>
      <c r="AO169" s="38"/>
      <c r="AP169" s="30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</row>
    <row r="170" spans="2:59" ht="14.25" customHeight="1">
      <c r="C170" s="44" t="s">
        <v>887</v>
      </c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38"/>
      <c r="AF170" s="38"/>
      <c r="AG170" s="134"/>
      <c r="AH170" s="135"/>
      <c r="AI170" s="136"/>
      <c r="AJ170" s="137"/>
      <c r="AK170" s="138"/>
      <c r="AL170" s="138"/>
      <c r="AM170" s="138"/>
      <c r="AN170" s="138"/>
      <c r="AO170" s="138"/>
      <c r="AP170" s="138"/>
      <c r="AQ170" s="134"/>
      <c r="AR170" s="134"/>
      <c r="AS170" s="139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</row>
    <row r="171" spans="2:59" ht="19.5" customHeight="1">
      <c r="B171" s="111" t="s">
        <v>355</v>
      </c>
      <c r="C171" s="36"/>
      <c r="D171"/>
      <c r="F171" s="157" t="s">
        <v>885</v>
      </c>
      <c r="I171" s="158" t="s">
        <v>0</v>
      </c>
      <c r="J171"/>
      <c r="K171" s="43" t="s">
        <v>474</v>
      </c>
      <c r="L171" s="36"/>
      <c r="M171" s="36"/>
      <c r="N171" s="159"/>
      <c r="P171" s="80"/>
      <c r="R171" s="69"/>
      <c r="S171" s="69"/>
      <c r="T171" s="38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38"/>
      <c r="AF171" s="38"/>
      <c r="AG171" s="142"/>
      <c r="AH171" s="142"/>
      <c r="AI171" s="142"/>
      <c r="AJ171" s="143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</row>
    <row r="172" spans="2:59" ht="14.25" customHeight="1">
      <c r="B172" s="160" t="s">
        <v>357</v>
      </c>
      <c r="C172" s="161" t="s">
        <v>381</v>
      </c>
      <c r="D172" s="162" t="s">
        <v>180</v>
      </c>
      <c r="E172" s="163" t="s">
        <v>181</v>
      </c>
      <c r="F172" s="164"/>
      <c r="G172" s="164"/>
      <c r="H172" s="167"/>
      <c r="I172" s="166" t="s">
        <v>333</v>
      </c>
      <c r="J172" s="167"/>
      <c r="K172" s="168"/>
      <c r="L172" s="169"/>
      <c r="M172" s="170" t="s">
        <v>377</v>
      </c>
      <c r="N172" s="167"/>
      <c r="O172" s="167"/>
      <c r="P172" s="484"/>
      <c r="Q172" s="172" t="s">
        <v>368</v>
      </c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38"/>
      <c r="AF172" s="38"/>
      <c r="AG172" s="52"/>
      <c r="AH172" s="52"/>
      <c r="AI172" s="52"/>
      <c r="AJ172" s="95"/>
      <c r="AK172" s="52"/>
      <c r="AL172" s="52"/>
      <c r="AM172" s="52"/>
      <c r="AN172" s="52"/>
      <c r="AO172" s="52"/>
      <c r="AP172" s="52"/>
      <c r="AQ172" s="52"/>
      <c r="AR172" s="52"/>
      <c r="AS172" s="99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</row>
    <row r="173" spans="2:59" ht="14.4" customHeight="1">
      <c r="B173" s="177" t="s">
        <v>335</v>
      </c>
      <c r="C173" s="178"/>
      <c r="D173" s="179" t="s">
        <v>187</v>
      </c>
      <c r="E173" s="180"/>
      <c r="F173" s="181"/>
      <c r="G173" s="182" t="s">
        <v>924</v>
      </c>
      <c r="H173" s="183" t="s">
        <v>753</v>
      </c>
      <c r="I173" s="486"/>
      <c r="J173" s="486"/>
      <c r="K173" s="486"/>
      <c r="L173" s="487"/>
      <c r="M173" s="488" t="s">
        <v>376</v>
      </c>
      <c r="N173" s="486"/>
      <c r="O173" s="486"/>
      <c r="P173" s="487"/>
      <c r="Q173" s="188" t="s">
        <v>364</v>
      </c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38"/>
      <c r="AF173" s="38"/>
      <c r="AG173" s="476"/>
      <c r="AH173" s="476"/>
      <c r="AI173" s="476"/>
      <c r="AJ173" s="543"/>
      <c r="AK173" s="476"/>
      <c r="AL173" s="476"/>
      <c r="AM173" s="476"/>
      <c r="AN173" s="476"/>
      <c r="AO173" s="477"/>
      <c r="AP173" s="477"/>
      <c r="AQ173" s="476"/>
      <c r="AR173" s="476"/>
      <c r="AS173" s="476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</row>
    <row r="174" spans="2:59" ht="17.25" customHeight="1">
      <c r="B174" s="177" t="s">
        <v>344</v>
      </c>
      <c r="C174" s="178" t="s">
        <v>186</v>
      </c>
      <c r="D174" s="193"/>
      <c r="E174" s="179" t="s">
        <v>188</v>
      </c>
      <c r="F174" s="194" t="s">
        <v>56</v>
      </c>
      <c r="G174" s="182" t="s">
        <v>925</v>
      </c>
      <c r="H174" s="195" t="s">
        <v>191</v>
      </c>
      <c r="I174" s="180"/>
      <c r="J174" s="196"/>
      <c r="K174" s="167"/>
      <c r="L174" s="196"/>
      <c r="M174" s="197" t="s">
        <v>345</v>
      </c>
      <c r="N174" s="198" t="s">
        <v>346</v>
      </c>
      <c r="O174" s="199" t="s">
        <v>347</v>
      </c>
      <c r="P174" s="200" t="s">
        <v>348</v>
      </c>
      <c r="Q174" s="490" t="s">
        <v>319</v>
      </c>
      <c r="R174" s="38"/>
      <c r="S174" s="38"/>
      <c r="T174" s="38"/>
      <c r="U174" s="69"/>
      <c r="V174" s="69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</row>
    <row r="175" spans="2:59" ht="18.75" customHeight="1">
      <c r="B175" s="203"/>
      <c r="C175" s="204"/>
      <c r="D175" s="184"/>
      <c r="E175" s="205" t="s">
        <v>6</v>
      </c>
      <c r="F175" s="206" t="s">
        <v>7</v>
      </c>
      <c r="G175" s="491" t="s">
        <v>8</v>
      </c>
      <c r="H175" s="208" t="s">
        <v>468</v>
      </c>
      <c r="I175" s="209" t="s">
        <v>336</v>
      </c>
      <c r="J175" s="210" t="s">
        <v>337</v>
      </c>
      <c r="K175" s="211" t="s">
        <v>338</v>
      </c>
      <c r="L175" s="210" t="s">
        <v>339</v>
      </c>
      <c r="M175" s="212" t="s">
        <v>340</v>
      </c>
      <c r="N175" s="210" t="s">
        <v>341</v>
      </c>
      <c r="O175" s="211" t="s">
        <v>342</v>
      </c>
      <c r="P175" s="213" t="s">
        <v>343</v>
      </c>
      <c r="Q175" s="204"/>
      <c r="R175" s="362"/>
      <c r="S175" s="38"/>
      <c r="T175" s="38"/>
      <c r="U175" s="38"/>
      <c r="V175" s="38"/>
      <c r="W175" s="38"/>
      <c r="X175" s="38"/>
      <c r="Y175" s="38"/>
      <c r="Z175" s="314"/>
      <c r="AA175" s="50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124"/>
      <c r="AQ175" s="38"/>
      <c r="AR175" s="124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</row>
    <row r="176" spans="2:59" ht="15" customHeight="1">
      <c r="B176" s="216" t="s">
        <v>884</v>
      </c>
      <c r="C176" s="217"/>
      <c r="D176" s="218">
        <v>1</v>
      </c>
      <c r="E176" s="219">
        <v>77</v>
      </c>
      <c r="F176" s="220">
        <v>79</v>
      </c>
      <c r="G176" s="221">
        <v>335</v>
      </c>
      <c r="H176" s="492">
        <v>2350</v>
      </c>
      <c r="I176" s="219">
        <v>60</v>
      </c>
      <c r="J176" s="220">
        <v>1.2</v>
      </c>
      <c r="K176" s="220">
        <v>1.4</v>
      </c>
      <c r="L176" s="493">
        <v>700</v>
      </c>
      <c r="M176" s="494">
        <v>1100</v>
      </c>
      <c r="N176" s="494">
        <v>1100</v>
      </c>
      <c r="O176" s="494">
        <v>250</v>
      </c>
      <c r="P176" s="494">
        <v>12</v>
      </c>
      <c r="Q176" s="226"/>
      <c r="R176" s="69"/>
      <c r="S176" s="613"/>
      <c r="T176" s="38"/>
      <c r="U176" s="38"/>
      <c r="V176" s="38"/>
      <c r="W176" s="38"/>
      <c r="X176" s="38"/>
      <c r="Y176" s="38"/>
      <c r="Z176" s="354"/>
      <c r="AA176" s="508"/>
      <c r="AB176" s="69"/>
      <c r="AC176" s="69"/>
      <c r="AD176" s="69"/>
      <c r="AE176" s="38"/>
      <c r="AF176" s="38"/>
      <c r="AG176" s="38"/>
      <c r="AH176" s="38"/>
      <c r="AI176" s="38"/>
      <c r="AJ176" s="554"/>
      <c r="AK176" s="38"/>
      <c r="AL176" s="38"/>
      <c r="AM176" s="38"/>
      <c r="AN176" s="38"/>
      <c r="AO176" s="38"/>
      <c r="AP176" s="38"/>
      <c r="AQ176" s="38"/>
      <c r="AR176" s="124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</row>
    <row r="177" spans="2:59" ht="13.5" customHeight="1">
      <c r="B177" s="355"/>
      <c r="C177" s="232" t="s">
        <v>158</v>
      </c>
      <c r="D177" s="498"/>
      <c r="E177" s="234"/>
      <c r="F177" s="235"/>
      <c r="G177" s="235"/>
      <c r="H177" s="614"/>
      <c r="I177" s="503"/>
      <c r="J177" s="503"/>
      <c r="K177" s="503"/>
      <c r="L177" s="503"/>
      <c r="M177" s="503"/>
      <c r="N177" s="503"/>
      <c r="O177" s="503"/>
      <c r="P177" s="615"/>
      <c r="Q177" s="242"/>
      <c r="R177" s="38"/>
      <c r="S177" s="38"/>
      <c r="T177" s="38"/>
      <c r="U177" s="38"/>
      <c r="V177" s="38"/>
      <c r="W177" s="38"/>
      <c r="X177" s="38"/>
      <c r="Y177" s="38"/>
      <c r="Z177" s="314"/>
      <c r="AA177" s="508"/>
      <c r="AB177" s="38"/>
      <c r="AC177" s="38"/>
      <c r="AD177" s="485"/>
      <c r="AE177" s="80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</row>
    <row r="178" spans="2:59" ht="16.5" customHeight="1">
      <c r="B178" s="616" t="s">
        <v>901</v>
      </c>
      <c r="C178" s="617" t="s">
        <v>938</v>
      </c>
      <c r="D178" s="246">
        <v>60</v>
      </c>
      <c r="E178" s="267">
        <v>1.2130000000000001</v>
      </c>
      <c r="F178" s="259">
        <v>3.0680000000000001</v>
      </c>
      <c r="G178" s="259">
        <v>5.12</v>
      </c>
      <c r="H178" s="250">
        <v>53.305999999999997</v>
      </c>
      <c r="I178" s="259">
        <v>2.72</v>
      </c>
      <c r="J178" s="259">
        <v>0.04</v>
      </c>
      <c r="K178" s="259">
        <v>0.03</v>
      </c>
      <c r="L178" s="250">
        <v>663.31</v>
      </c>
      <c r="M178" s="248">
        <v>14.013999999999999</v>
      </c>
      <c r="N178" s="248">
        <v>33.167000000000002</v>
      </c>
      <c r="O178" s="248">
        <v>17.7379</v>
      </c>
      <c r="P178" s="262">
        <v>0.4</v>
      </c>
      <c r="Q178" s="253">
        <v>10</v>
      </c>
      <c r="R178" s="70"/>
      <c r="S178" s="443"/>
      <c r="T178" s="38"/>
      <c r="U178" s="38"/>
      <c r="V178" s="38"/>
      <c r="W178" s="38"/>
      <c r="X178" s="38"/>
      <c r="Y178" s="38"/>
      <c r="Z178" s="69"/>
      <c r="AA178" s="519"/>
      <c r="AB178" s="482"/>
      <c r="AC178" s="38"/>
      <c r="AD178" s="66"/>
      <c r="AE178" s="2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</row>
    <row r="179" spans="2:59">
      <c r="B179" s="618" t="s">
        <v>494</v>
      </c>
      <c r="C179" s="373" t="s">
        <v>573</v>
      </c>
      <c r="D179" s="294" t="s">
        <v>268</v>
      </c>
      <c r="E179" s="619">
        <v>9.3610000000000007</v>
      </c>
      <c r="F179" s="297">
        <v>6.7803000000000004</v>
      </c>
      <c r="G179" s="297">
        <v>5.3765999999999998</v>
      </c>
      <c r="H179" s="250">
        <v>149.41839999999999</v>
      </c>
      <c r="I179" s="620">
        <v>0.70299999999999996</v>
      </c>
      <c r="J179" s="620">
        <v>7.1999999999999995E-2</v>
      </c>
      <c r="K179" s="620">
        <v>0.08</v>
      </c>
      <c r="L179" s="621">
        <v>5.3929999999999998</v>
      </c>
      <c r="M179" s="622">
        <v>137.62200000000001</v>
      </c>
      <c r="N179" s="623">
        <v>16.7758</v>
      </c>
      <c r="O179" s="624">
        <v>3.7513000000000001</v>
      </c>
      <c r="P179" s="625">
        <v>0.8</v>
      </c>
      <c r="Q179" s="567">
        <v>64</v>
      </c>
      <c r="R179" s="69"/>
      <c r="S179" s="56"/>
      <c r="T179" s="38"/>
      <c r="U179" s="38"/>
      <c r="V179" s="38"/>
      <c r="W179" s="38"/>
      <c r="X179" s="38"/>
      <c r="Y179" s="38"/>
      <c r="Z179" s="354"/>
      <c r="AA179" s="508"/>
      <c r="AB179" s="69"/>
      <c r="AC179" s="69"/>
      <c r="AD179" s="69"/>
      <c r="AE179" s="38"/>
      <c r="AF179" s="38"/>
      <c r="AG179" s="28"/>
      <c r="AH179" s="30"/>
      <c r="AI179" s="94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</row>
    <row r="180" spans="2:59">
      <c r="B180" s="618" t="s">
        <v>902</v>
      </c>
      <c r="C180" s="373" t="s">
        <v>903</v>
      </c>
      <c r="D180" s="294" t="s">
        <v>900</v>
      </c>
      <c r="E180" s="366">
        <v>3.1709999999999998</v>
      </c>
      <c r="F180" s="296">
        <v>4.2190000000000003</v>
      </c>
      <c r="G180" s="626">
        <v>19.73</v>
      </c>
      <c r="H180" s="441">
        <v>130.15</v>
      </c>
      <c r="I180" s="296">
        <v>10.194000000000001</v>
      </c>
      <c r="J180" s="627">
        <v>0.12</v>
      </c>
      <c r="K180" s="626">
        <v>0.11</v>
      </c>
      <c r="L180" s="570">
        <v>19.64</v>
      </c>
      <c r="M180" s="376">
        <v>38.652999999999999</v>
      </c>
      <c r="N180" s="518">
        <v>8.4527000000000001</v>
      </c>
      <c r="O180" s="376">
        <v>2.7936000000000001</v>
      </c>
      <c r="P180" s="628">
        <v>0.6</v>
      </c>
      <c r="Q180" s="567">
        <v>48</v>
      </c>
      <c r="R180" s="99"/>
      <c r="S180" s="30"/>
      <c r="T180" s="38"/>
      <c r="U180" s="38"/>
      <c r="V180" s="38"/>
      <c r="W180" s="38"/>
      <c r="X180" s="38"/>
      <c r="Y180" s="38"/>
      <c r="Z180" s="314"/>
      <c r="AA180" s="508"/>
      <c r="AB180" s="69"/>
      <c r="AC180" s="69"/>
      <c r="AD180" s="69"/>
      <c r="AE180" s="38"/>
      <c r="AF180" s="38"/>
      <c r="AG180" s="28"/>
      <c r="AH180" s="70"/>
      <c r="AI180" s="397"/>
      <c r="AJ180" s="52"/>
      <c r="AK180" s="52"/>
      <c r="AL180" s="52"/>
      <c r="AM180" s="95"/>
      <c r="AN180" s="52"/>
      <c r="AO180" s="52"/>
      <c r="AP180" s="52"/>
      <c r="AQ180" s="52"/>
      <c r="AR180" s="52"/>
      <c r="AS180" s="52"/>
      <c r="AT180" s="52"/>
      <c r="AU180" s="52"/>
      <c r="AV180" s="99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</row>
    <row r="181" spans="2:59" ht="14.25" customHeight="1">
      <c r="B181" s="629" t="s">
        <v>564</v>
      </c>
      <c r="C181" s="574" t="s">
        <v>904</v>
      </c>
      <c r="D181" s="630"/>
      <c r="E181" s="62">
        <v>0.372</v>
      </c>
      <c r="F181" s="239">
        <v>1.0940000000000001</v>
      </c>
      <c r="G181" s="62">
        <v>2.2480000000000002</v>
      </c>
      <c r="H181" s="241">
        <v>20.71</v>
      </c>
      <c r="I181" s="631">
        <v>1.155</v>
      </c>
      <c r="J181" s="239">
        <v>4.0000000000000001E-3</v>
      </c>
      <c r="K181" s="575">
        <v>3.0000000000000001E-3</v>
      </c>
      <c r="L181" s="578">
        <v>3.5335000000000001</v>
      </c>
      <c r="M181" s="575">
        <v>7.7519999999999998</v>
      </c>
      <c r="N181" s="239">
        <v>10.103899999999999</v>
      </c>
      <c r="O181" s="575">
        <v>4.9660000000000002</v>
      </c>
      <c r="P181" s="632">
        <v>0.3</v>
      </c>
      <c r="Q181" s="579"/>
      <c r="R181" s="99"/>
      <c r="S181" s="30"/>
      <c r="T181" s="38"/>
      <c r="U181" s="38"/>
      <c r="V181" s="38"/>
      <c r="W181" s="38"/>
      <c r="X181" s="38"/>
      <c r="Y181" s="38"/>
      <c r="Z181" s="314"/>
      <c r="AA181" s="508"/>
      <c r="AB181" s="228"/>
      <c r="AC181" s="228"/>
      <c r="AD181" s="228"/>
      <c r="AE181" s="228"/>
      <c r="AF181" s="38"/>
      <c r="AG181" s="263"/>
      <c r="AH181" s="70"/>
      <c r="AI181" s="67"/>
      <c r="AJ181" s="52"/>
      <c r="AK181" s="101"/>
      <c r="AL181" s="52"/>
      <c r="AM181" s="95"/>
      <c r="AN181" s="52"/>
      <c r="AO181" s="52"/>
      <c r="AP181" s="52"/>
      <c r="AQ181" s="52"/>
      <c r="AR181" s="52"/>
      <c r="AS181" s="52"/>
      <c r="AT181" s="103"/>
      <c r="AU181" s="52"/>
      <c r="AV181" s="99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</row>
    <row r="182" spans="2:59" ht="14.25" customHeight="1">
      <c r="B182" s="633" t="s">
        <v>464</v>
      </c>
      <c r="C182" s="256" t="s">
        <v>327</v>
      </c>
      <c r="D182" s="246">
        <v>200</v>
      </c>
      <c r="E182" s="432">
        <v>1</v>
      </c>
      <c r="F182" s="259">
        <v>0</v>
      </c>
      <c r="G182" s="259">
        <v>25.4</v>
      </c>
      <c r="H182" s="634">
        <v>105.6</v>
      </c>
      <c r="I182" s="635">
        <v>2.25</v>
      </c>
      <c r="J182" s="635">
        <v>4.3999999999999997E-2</v>
      </c>
      <c r="K182" s="635">
        <v>0.08</v>
      </c>
      <c r="L182" s="636">
        <v>0</v>
      </c>
      <c r="M182" s="631">
        <v>40</v>
      </c>
      <c r="N182" s="631">
        <v>36</v>
      </c>
      <c r="O182" s="631">
        <v>20</v>
      </c>
      <c r="P182" s="632">
        <v>0.4</v>
      </c>
      <c r="Q182" s="579">
        <v>91</v>
      </c>
      <c r="R182" s="72"/>
      <c r="S182" s="30"/>
      <c r="T182" s="38"/>
      <c r="U182" s="38"/>
      <c r="V182" s="271"/>
      <c r="W182" s="272"/>
      <c r="X182" s="273"/>
      <c r="Y182" s="274"/>
      <c r="Z182" s="275"/>
      <c r="AA182" s="72"/>
      <c r="AB182" s="637"/>
      <c r="AC182" s="637"/>
      <c r="AD182" s="637"/>
      <c r="AE182" s="637"/>
      <c r="AF182" s="38"/>
      <c r="AG182" s="263"/>
      <c r="AH182" s="70"/>
      <c r="AI182" s="72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</row>
    <row r="183" spans="2:59" ht="15.5">
      <c r="B183" s="244" t="s">
        <v>9</v>
      </c>
      <c r="C183" s="256" t="s">
        <v>10</v>
      </c>
      <c r="D183" s="246">
        <v>35</v>
      </c>
      <c r="E183" s="257">
        <v>1.3480000000000001</v>
      </c>
      <c r="F183" s="258">
        <v>0.48099999999999998</v>
      </c>
      <c r="G183" s="259">
        <v>18.97</v>
      </c>
      <c r="H183" s="250">
        <v>85.600999999999999</v>
      </c>
      <c r="I183" s="248">
        <v>0</v>
      </c>
      <c r="J183" s="248">
        <v>4.2999999999999997E-2</v>
      </c>
      <c r="K183" s="248">
        <v>1.4E-2</v>
      </c>
      <c r="L183" s="250">
        <v>0</v>
      </c>
      <c r="M183" s="261">
        <v>7</v>
      </c>
      <c r="N183" s="248">
        <v>22.75</v>
      </c>
      <c r="O183" s="248">
        <v>4.9000000000000004</v>
      </c>
      <c r="P183" s="248">
        <v>3.85E-2</v>
      </c>
      <c r="Q183" s="253">
        <v>20</v>
      </c>
      <c r="R183" s="512"/>
      <c r="S183" s="30"/>
      <c r="T183" s="279"/>
      <c r="U183" s="528"/>
      <c r="V183" s="281"/>
      <c r="W183" s="281"/>
      <c r="X183" s="281"/>
      <c r="Y183" s="281"/>
      <c r="Z183" s="529"/>
      <c r="AA183" s="69"/>
      <c r="AB183" s="69"/>
      <c r="AC183" s="69"/>
      <c r="AD183" s="69"/>
      <c r="AE183" s="38"/>
      <c r="AF183" s="38"/>
      <c r="AG183" s="263"/>
      <c r="AH183" s="70"/>
      <c r="AI183" s="72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</row>
    <row r="184" spans="2:59">
      <c r="B184" s="544" t="s">
        <v>9</v>
      </c>
      <c r="C184" s="400" t="s">
        <v>428</v>
      </c>
      <c r="D184" s="306">
        <v>20</v>
      </c>
      <c r="E184" s="295">
        <v>1.1299999999999999</v>
      </c>
      <c r="F184" s="296">
        <v>0.3</v>
      </c>
      <c r="G184" s="296">
        <v>8.3729999999999993</v>
      </c>
      <c r="H184" s="250">
        <v>40.712000000000003</v>
      </c>
      <c r="I184" s="297">
        <v>0</v>
      </c>
      <c r="J184" s="297">
        <v>0.05</v>
      </c>
      <c r="K184" s="297">
        <v>0.05</v>
      </c>
      <c r="L184" s="298">
        <v>0</v>
      </c>
      <c r="M184" s="299">
        <v>6.6</v>
      </c>
      <c r="N184" s="300">
        <v>46.8</v>
      </c>
      <c r="O184" s="297">
        <v>1.32</v>
      </c>
      <c r="P184" s="300">
        <v>8.8000000000000005E-3</v>
      </c>
      <c r="Q184" s="253">
        <v>21</v>
      </c>
      <c r="R184" s="38"/>
      <c r="S184" s="30"/>
      <c r="T184" s="275"/>
      <c r="U184" s="52"/>
      <c r="V184" s="98"/>
      <c r="W184" s="98"/>
      <c r="X184" s="98"/>
      <c r="Y184" s="98"/>
      <c r="Z184" s="69"/>
      <c r="AA184" s="69"/>
      <c r="AB184" s="103"/>
      <c r="AC184" s="101"/>
      <c r="AD184" s="52"/>
      <c r="AE184" s="52"/>
      <c r="AF184" s="38"/>
      <c r="AG184" s="38"/>
      <c r="AH184" s="39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</row>
    <row r="185" spans="2:59">
      <c r="B185" s="317" t="s">
        <v>210</v>
      </c>
      <c r="D185" s="638">
        <f>D178+D182+D183+D184+90+20+150+25</f>
        <v>600</v>
      </c>
      <c r="E185" s="521">
        <f>SUM(E178:E184)</f>
        <v>17.594999999999999</v>
      </c>
      <c r="F185" s="445">
        <f>SUM(F178:F184)</f>
        <v>15.942299999999999</v>
      </c>
      <c r="G185" s="320">
        <f>SUM(G178:G184)</f>
        <v>85.217600000000004</v>
      </c>
      <c r="H185" s="639">
        <f>SUM(H178:H184)</f>
        <v>585.49739999999997</v>
      </c>
      <c r="I185" s="407">
        <f t="shared" ref="I185:P185" si="24">SUM(I178:I184)</f>
        <v>17.021999999999998</v>
      </c>
      <c r="J185" s="467">
        <f t="shared" si="24"/>
        <v>0.37299999999999994</v>
      </c>
      <c r="K185" s="407">
        <f t="shared" si="24"/>
        <v>0.36699999999999999</v>
      </c>
      <c r="L185" s="407">
        <f t="shared" si="24"/>
        <v>691.87649999999996</v>
      </c>
      <c r="M185" s="465">
        <f t="shared" si="24"/>
        <v>251.64100000000002</v>
      </c>
      <c r="N185" s="466">
        <f t="shared" si="24"/>
        <v>174.04939999999999</v>
      </c>
      <c r="O185" s="467">
        <f t="shared" si="24"/>
        <v>55.468800000000002</v>
      </c>
      <c r="P185" s="603">
        <f t="shared" si="24"/>
        <v>2.5472999999999999</v>
      </c>
      <c r="Q185" s="531"/>
      <c r="R185" s="80"/>
      <c r="S185" s="30"/>
      <c r="T185" s="56"/>
      <c r="U185" s="38"/>
      <c r="V185" s="69"/>
      <c r="W185" s="69"/>
      <c r="X185" s="69"/>
      <c r="Y185" s="69"/>
      <c r="Z185" s="69"/>
      <c r="AA185" s="69"/>
      <c r="AB185" s="52"/>
      <c r="AC185" s="52"/>
      <c r="AD185" s="52"/>
      <c r="AE185" s="99"/>
      <c r="AF185" s="38"/>
      <c r="AG185" s="58"/>
      <c r="AH185" s="56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</row>
    <row r="186" spans="2:59">
      <c r="B186" s="330"/>
      <c r="C186" s="331" t="s">
        <v>11</v>
      </c>
      <c r="D186" s="527">
        <v>0.25</v>
      </c>
      <c r="E186" s="333">
        <v>19.25</v>
      </c>
      <c r="F186" s="334">
        <v>19.75</v>
      </c>
      <c r="G186" s="335">
        <v>83.75</v>
      </c>
      <c r="H186" s="336">
        <v>587.5</v>
      </c>
      <c r="I186" s="338">
        <v>15</v>
      </c>
      <c r="J186" s="338">
        <v>0.3</v>
      </c>
      <c r="K186" s="339">
        <v>0.35</v>
      </c>
      <c r="L186" s="340">
        <v>175</v>
      </c>
      <c r="M186" s="341">
        <v>275</v>
      </c>
      <c r="N186" s="342">
        <v>275</v>
      </c>
      <c r="O186" s="340">
        <v>62.5</v>
      </c>
      <c r="P186" s="343">
        <v>3</v>
      </c>
      <c r="Q186" s="531"/>
      <c r="R186" s="28"/>
      <c r="S186" s="30"/>
      <c r="T186" s="38"/>
      <c r="U186" s="38"/>
      <c r="V186" s="52"/>
      <c r="W186" s="52"/>
      <c r="X186" s="52"/>
      <c r="Y186" s="401"/>
      <c r="Z186" s="314"/>
      <c r="AA186" s="38"/>
      <c r="AB186" s="99"/>
      <c r="AC186" s="99"/>
      <c r="AD186" s="99"/>
      <c r="AE186" s="99"/>
      <c r="AF186" s="38"/>
      <c r="AG186" s="302"/>
      <c r="AH186" s="63"/>
      <c r="AI186" s="59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</row>
    <row r="187" spans="2:59" ht="18" customHeight="1">
      <c r="B187" s="345"/>
      <c r="C187" s="346" t="s">
        <v>476</v>
      </c>
      <c r="D187" s="347"/>
      <c r="E187" s="348">
        <f>(E185*100/E176)-25</f>
        <v>-2.149350649350648</v>
      </c>
      <c r="F187" s="349">
        <f t="shared" ref="F187:P187" si="25">(F185*100/F176)-25</f>
        <v>-4.8198734177215172</v>
      </c>
      <c r="G187" s="349">
        <f t="shared" si="25"/>
        <v>0.4380895522388073</v>
      </c>
      <c r="H187" s="349">
        <f t="shared" si="25"/>
        <v>-8.5217021276598359E-2</v>
      </c>
      <c r="I187" s="349">
        <f t="shared" si="25"/>
        <v>3.3699999999999974</v>
      </c>
      <c r="J187" s="349">
        <f t="shared" si="25"/>
        <v>6.0833333333333321</v>
      </c>
      <c r="K187" s="349">
        <f t="shared" si="25"/>
        <v>1.2142857142857189</v>
      </c>
      <c r="L187" s="349">
        <f t="shared" si="25"/>
        <v>73.839499999999987</v>
      </c>
      <c r="M187" s="349">
        <f t="shared" si="25"/>
        <v>-2.1235454545454537</v>
      </c>
      <c r="N187" s="349">
        <f t="shared" si="25"/>
        <v>-9.1773272727272737</v>
      </c>
      <c r="O187" s="349">
        <f t="shared" si="25"/>
        <v>-2.8124800000000008</v>
      </c>
      <c r="P187" s="352">
        <f t="shared" si="25"/>
        <v>-3.7725000000000009</v>
      </c>
      <c r="Q187" s="531"/>
      <c r="R187" s="28"/>
      <c r="S187" s="38"/>
      <c r="T187" s="38"/>
      <c r="U187" s="38"/>
      <c r="V187" s="52"/>
      <c r="W187" s="52"/>
      <c r="X187" s="52"/>
      <c r="Y187" s="401"/>
      <c r="Z187" s="354"/>
      <c r="AA187" s="38"/>
      <c r="AB187" s="52"/>
      <c r="AC187" s="52"/>
      <c r="AD187" s="52"/>
      <c r="AE187" s="99"/>
      <c r="AF187" s="38"/>
      <c r="AG187" s="28"/>
      <c r="AH187" s="30"/>
      <c r="AI187" s="31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</row>
    <row r="188" spans="2:59" ht="16.5" customHeight="1">
      <c r="B188" s="355"/>
      <c r="C188" s="232" t="s">
        <v>123</v>
      </c>
      <c r="D188" s="171"/>
      <c r="E188" s="427"/>
      <c r="F188" s="428"/>
      <c r="G188" s="428"/>
      <c r="H188" s="428"/>
      <c r="I188" s="239"/>
      <c r="J188" s="239"/>
      <c r="K188" s="239"/>
      <c r="L188" s="239"/>
      <c r="M188" s="239"/>
      <c r="N188" s="239"/>
      <c r="O188" s="239"/>
      <c r="P188" s="241"/>
      <c r="Q188" s="433"/>
      <c r="R188" s="28"/>
      <c r="S188" s="279"/>
      <c r="T188" s="38"/>
      <c r="U188" s="38"/>
      <c r="V188" s="52"/>
      <c r="W188" s="52"/>
      <c r="X188" s="52"/>
      <c r="Y188" s="401"/>
      <c r="Z188" s="314"/>
      <c r="AA188" s="38"/>
      <c r="AB188" s="52"/>
      <c r="AC188" s="52"/>
      <c r="AD188" s="52"/>
      <c r="AE188" s="99"/>
      <c r="AF188" s="38"/>
      <c r="AG188" s="58"/>
      <c r="AH188" s="30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</row>
    <row r="189" spans="2:59">
      <c r="B189" s="616" t="s">
        <v>618</v>
      </c>
      <c r="C189" s="538" t="s">
        <v>375</v>
      </c>
      <c r="D189" s="246">
        <v>60</v>
      </c>
      <c r="E189" s="267">
        <v>0.9</v>
      </c>
      <c r="F189" s="259">
        <v>2.16</v>
      </c>
      <c r="G189" s="259">
        <v>5.0999999999999996</v>
      </c>
      <c r="H189" s="260">
        <v>43.2</v>
      </c>
      <c r="I189" s="248">
        <v>4.4400000000000004</v>
      </c>
      <c r="J189" s="248">
        <v>1.2E-2</v>
      </c>
      <c r="K189" s="248">
        <v>0.01</v>
      </c>
      <c r="L189" s="248">
        <v>0</v>
      </c>
      <c r="M189" s="248">
        <v>16.8</v>
      </c>
      <c r="N189" s="248">
        <v>24.6</v>
      </c>
      <c r="O189" s="248">
        <v>12.6</v>
      </c>
      <c r="P189" s="262">
        <v>0.72599999999999998</v>
      </c>
      <c r="Q189" s="253">
        <v>4</v>
      </c>
      <c r="R189" s="28"/>
      <c r="S189" s="56"/>
      <c r="T189" s="38"/>
      <c r="U189" s="38"/>
      <c r="V189" s="52"/>
      <c r="W189" s="52"/>
      <c r="X189" s="52"/>
      <c r="Y189" s="401"/>
      <c r="Z189" s="354"/>
      <c r="AA189" s="38"/>
      <c r="AB189" s="283"/>
      <c r="AC189" s="460"/>
      <c r="AD189" s="59"/>
      <c r="AE189" s="107"/>
      <c r="AF189" s="38"/>
      <c r="AG189" s="28"/>
      <c r="AH189" s="192"/>
      <c r="AI189" s="230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</row>
    <row r="190" spans="2:59">
      <c r="B190" s="616" t="s">
        <v>833</v>
      </c>
      <c r="C190" s="256" t="s">
        <v>612</v>
      </c>
      <c r="D190" s="246">
        <v>200</v>
      </c>
      <c r="E190" s="267">
        <v>1.04</v>
      </c>
      <c r="F190" s="259">
        <v>3.5</v>
      </c>
      <c r="G190" s="259">
        <v>4.8</v>
      </c>
      <c r="H190" s="260">
        <v>54.8</v>
      </c>
      <c r="I190" s="259">
        <v>5.72</v>
      </c>
      <c r="J190" s="259">
        <v>1.7999999999999999E-2</v>
      </c>
      <c r="K190" s="259">
        <v>0.02</v>
      </c>
      <c r="L190" s="260">
        <v>0</v>
      </c>
      <c r="M190" s="248">
        <v>30</v>
      </c>
      <c r="N190" s="248">
        <v>28</v>
      </c>
      <c r="O190" s="248">
        <v>15.4</v>
      </c>
      <c r="P190" s="262">
        <v>0.78200000000000003</v>
      </c>
      <c r="Q190" s="253">
        <v>23</v>
      </c>
      <c r="R190" s="28"/>
      <c r="S190" s="38"/>
      <c r="T190" s="38"/>
      <c r="U190" s="38"/>
      <c r="V190" s="52"/>
      <c r="W190" s="52"/>
      <c r="X190" s="98"/>
      <c r="Y190" s="401"/>
      <c r="Z190" s="314"/>
      <c r="AA190" s="38"/>
      <c r="AB190" s="69"/>
      <c r="AC190" s="69"/>
      <c r="AD190" s="69"/>
      <c r="AE190" s="38"/>
      <c r="AF190" s="28"/>
      <c r="AG190" s="28"/>
      <c r="AH190" s="30"/>
      <c r="AI190" s="31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</row>
    <row r="191" spans="2:59" ht="15.5">
      <c r="B191" s="293" t="s">
        <v>843</v>
      </c>
      <c r="C191" s="256" t="s">
        <v>842</v>
      </c>
      <c r="D191" s="294" t="s">
        <v>262</v>
      </c>
      <c r="E191" s="366">
        <v>14.592000000000001</v>
      </c>
      <c r="F191" s="440">
        <v>14.439</v>
      </c>
      <c r="G191" s="366">
        <v>3.0379999999999998</v>
      </c>
      <c r="H191" s="390">
        <v>201.28800000000001</v>
      </c>
      <c r="I191" s="248">
        <v>1.232</v>
      </c>
      <c r="J191" s="248">
        <v>3.5000000000000003E-2</v>
      </c>
      <c r="K191" s="248">
        <v>0.1</v>
      </c>
      <c r="L191" s="250">
        <v>23.096</v>
      </c>
      <c r="M191" s="248">
        <v>12.646699999999999</v>
      </c>
      <c r="N191" s="248">
        <v>144.13900000000001</v>
      </c>
      <c r="O191" s="248">
        <v>20.451000000000001</v>
      </c>
      <c r="P191" s="262">
        <v>1.1499999999999999</v>
      </c>
      <c r="Q191" s="253">
        <v>52</v>
      </c>
      <c r="R191" s="28"/>
      <c r="S191" s="70"/>
      <c r="T191" s="38"/>
      <c r="U191" s="38"/>
      <c r="V191" s="52"/>
      <c r="W191" s="52"/>
      <c r="X191" s="52"/>
      <c r="Y191" s="369"/>
      <c r="Z191" s="314"/>
      <c r="AA191" s="38"/>
      <c r="AB191" s="640"/>
      <c r="AC191" s="371"/>
      <c r="AD191" s="371"/>
      <c r="AE191" s="99"/>
      <c r="AF191" s="154"/>
      <c r="AG191" s="28"/>
      <c r="AH191" s="30"/>
      <c r="AI191" s="31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</row>
    <row r="192" spans="2:59">
      <c r="B192" s="618" t="s">
        <v>834</v>
      </c>
      <c r="C192" s="641" t="s">
        <v>835</v>
      </c>
      <c r="D192" s="642">
        <v>150</v>
      </c>
      <c r="E192" s="366">
        <v>2.2999999999999998</v>
      </c>
      <c r="F192" s="296">
        <v>5.1630000000000003</v>
      </c>
      <c r="G192" s="366">
        <v>33.539000000000001</v>
      </c>
      <c r="H192" s="643">
        <v>166.185</v>
      </c>
      <c r="I192" s="258">
        <v>0</v>
      </c>
      <c r="J192" s="296">
        <v>0.12</v>
      </c>
      <c r="K192" s="366">
        <v>0.26</v>
      </c>
      <c r="L192" s="643">
        <v>69.31</v>
      </c>
      <c r="M192" s="248">
        <v>97.63</v>
      </c>
      <c r="N192" s="248">
        <v>64.900000000000006</v>
      </c>
      <c r="O192" s="248">
        <v>5.4</v>
      </c>
      <c r="P192" s="248">
        <v>0.14910000000000001</v>
      </c>
      <c r="Q192" s="253">
        <v>35</v>
      </c>
      <c r="R192" s="38"/>
      <c r="S192" s="30"/>
      <c r="T192" s="38"/>
      <c r="U192" s="38"/>
      <c r="V192" s="52"/>
      <c r="W192" s="52"/>
      <c r="X192" s="52"/>
      <c r="Y192" s="644"/>
      <c r="Z192" s="314"/>
      <c r="AA192" s="38"/>
      <c r="AB192" s="103"/>
      <c r="AC192" s="52"/>
      <c r="AD192" s="52"/>
      <c r="AE192" s="99"/>
      <c r="AF192" s="28"/>
      <c r="AG192" s="28"/>
      <c r="AH192" s="30"/>
      <c r="AI192" s="31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</row>
    <row r="193" spans="2:59">
      <c r="B193" s="616" t="s">
        <v>603</v>
      </c>
      <c r="C193" s="373" t="s">
        <v>250</v>
      </c>
      <c r="D193" s="246">
        <v>200</v>
      </c>
      <c r="E193" s="431">
        <v>5.2039999999999997</v>
      </c>
      <c r="F193" s="258">
        <v>4.7480000000000002</v>
      </c>
      <c r="G193" s="258">
        <v>17.876999999999999</v>
      </c>
      <c r="H193" s="250">
        <v>135.25</v>
      </c>
      <c r="I193" s="432">
        <v>1.04</v>
      </c>
      <c r="J193" s="259">
        <v>0.06</v>
      </c>
      <c r="K193" s="259">
        <v>0.25</v>
      </c>
      <c r="L193" s="250">
        <v>26.454000000000001</v>
      </c>
      <c r="M193" s="432">
        <v>215.5</v>
      </c>
      <c r="N193" s="259">
        <v>172.8</v>
      </c>
      <c r="O193" s="259">
        <v>34.799999999999997</v>
      </c>
      <c r="P193" s="390">
        <v>0.80900000000000005</v>
      </c>
      <c r="Q193" s="433">
        <v>88</v>
      </c>
      <c r="R193" s="38"/>
      <c r="S193" s="192"/>
      <c r="T193" s="38"/>
      <c r="U193" s="38"/>
      <c r="V193" s="52"/>
      <c r="W193" s="101"/>
      <c r="X193" s="52"/>
      <c r="Y193" s="401"/>
      <c r="Z193" s="420"/>
      <c r="AA193" s="38"/>
      <c r="AB193" s="315"/>
      <c r="AC193" s="99"/>
      <c r="AD193" s="316"/>
      <c r="AE193" s="99"/>
      <c r="AF193" s="28"/>
      <c r="AG193" s="28"/>
      <c r="AH193" s="30"/>
      <c r="AI193" s="31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</row>
    <row r="194" spans="2:59">
      <c r="B194" s="244" t="s">
        <v>9</v>
      </c>
      <c r="C194" s="256" t="s">
        <v>10</v>
      </c>
      <c r="D194" s="246">
        <v>50</v>
      </c>
      <c r="E194" s="257">
        <v>1.925</v>
      </c>
      <c r="F194" s="258">
        <v>0.68799999999999994</v>
      </c>
      <c r="G194" s="259">
        <v>27.1</v>
      </c>
      <c r="H194" s="260">
        <v>122.292</v>
      </c>
      <c r="I194" s="248">
        <v>0</v>
      </c>
      <c r="J194" s="398">
        <v>0.06</v>
      </c>
      <c r="K194" s="249">
        <v>0.02</v>
      </c>
      <c r="L194" s="250">
        <v>0</v>
      </c>
      <c r="M194" s="261">
        <v>10</v>
      </c>
      <c r="N194" s="248">
        <v>32.5</v>
      </c>
      <c r="O194" s="248">
        <v>7</v>
      </c>
      <c r="P194" s="248">
        <v>5.5E-2</v>
      </c>
      <c r="Q194" s="253">
        <v>20</v>
      </c>
      <c r="R194" s="38"/>
      <c r="S194" s="30"/>
      <c r="T194" s="38"/>
      <c r="U194" s="38"/>
      <c r="V194" s="271"/>
      <c r="W194" s="272"/>
      <c r="X194" s="273"/>
      <c r="Y194" s="274"/>
      <c r="Z194" s="275"/>
      <c r="AA194" s="72"/>
      <c r="AB194" s="99"/>
      <c r="AC194" s="99"/>
      <c r="AD194" s="99"/>
      <c r="AE194" s="99"/>
      <c r="AF194" s="28"/>
      <c r="AG194" s="93"/>
      <c r="AH194" s="30"/>
      <c r="AI194" s="31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</row>
    <row r="195" spans="2:59">
      <c r="B195" s="293" t="s">
        <v>9</v>
      </c>
      <c r="C195" s="256" t="s">
        <v>428</v>
      </c>
      <c r="D195" s="294">
        <v>30</v>
      </c>
      <c r="E195" s="251">
        <v>1.6950000000000001</v>
      </c>
      <c r="F195" s="248">
        <v>0.45</v>
      </c>
      <c r="G195" s="248">
        <v>12.56</v>
      </c>
      <c r="H195" s="250">
        <v>61.07</v>
      </c>
      <c r="I195" s="248">
        <v>0</v>
      </c>
      <c r="J195" s="248">
        <v>0.08</v>
      </c>
      <c r="K195" s="248">
        <v>0.08</v>
      </c>
      <c r="L195" s="390">
        <v>0</v>
      </c>
      <c r="M195" s="261">
        <v>9.9</v>
      </c>
      <c r="N195" s="248">
        <v>70.2</v>
      </c>
      <c r="O195" s="248">
        <v>1.98</v>
      </c>
      <c r="P195" s="248">
        <v>1.32E-2</v>
      </c>
      <c r="Q195" s="567">
        <v>21</v>
      </c>
      <c r="R195" s="38"/>
      <c r="S195" s="30"/>
      <c r="T195" s="279"/>
      <c r="U195" s="528"/>
      <c r="V195" s="281"/>
      <c r="W195" s="281"/>
      <c r="X195" s="281"/>
      <c r="Y195" s="281"/>
      <c r="Z195" s="645"/>
      <c r="AA195" s="69"/>
      <c r="AB195" s="101"/>
      <c r="AC195" s="101"/>
      <c r="AD195" s="101"/>
      <c r="AE195" s="99"/>
      <c r="AF195" s="28"/>
      <c r="AG195" s="38"/>
      <c r="AH195" s="39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</row>
    <row r="196" spans="2:59">
      <c r="B196" s="646" t="s">
        <v>836</v>
      </c>
      <c r="C196" s="373" t="s">
        <v>322</v>
      </c>
      <c r="D196" s="294">
        <v>100</v>
      </c>
      <c r="E196" s="295">
        <v>0.34</v>
      </c>
      <c r="F196" s="297">
        <v>0.34</v>
      </c>
      <c r="G196" s="296">
        <v>8.4</v>
      </c>
      <c r="H196" s="441">
        <v>40.29</v>
      </c>
      <c r="I196" s="647">
        <v>10</v>
      </c>
      <c r="J196" s="648">
        <v>0.04</v>
      </c>
      <c r="K196" s="647">
        <v>0.05</v>
      </c>
      <c r="L196" s="649">
        <v>0</v>
      </c>
      <c r="M196" s="311">
        <v>8</v>
      </c>
      <c r="N196" s="311">
        <v>28</v>
      </c>
      <c r="O196" s="310">
        <v>36.6</v>
      </c>
      <c r="P196" s="650">
        <v>0.6</v>
      </c>
      <c r="Q196" s="253">
        <v>93</v>
      </c>
      <c r="R196" s="58"/>
      <c r="S196" s="30"/>
      <c r="T196" s="275"/>
      <c r="U196" s="52"/>
      <c r="V196" s="98"/>
      <c r="W196" s="98"/>
      <c r="X196" s="98"/>
      <c r="Y196" s="98"/>
      <c r="Z196" s="69"/>
      <c r="AA196" s="69"/>
      <c r="AB196" s="52"/>
      <c r="AC196" s="52"/>
      <c r="AD196" s="52"/>
      <c r="AE196" s="99"/>
      <c r="AF196" s="28"/>
      <c r="AG196" s="38"/>
      <c r="AH196" s="56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</row>
    <row r="197" spans="2:59">
      <c r="B197" s="402" t="s">
        <v>196</v>
      </c>
      <c r="C197" s="403"/>
      <c r="D197" s="170">
        <f>D189+D190+D192+D193+D194+D195+D196+50+50</f>
        <v>890</v>
      </c>
      <c r="E197" s="405">
        <f>SUM(E189:E196)</f>
        <v>27.996000000000002</v>
      </c>
      <c r="F197" s="445">
        <f>SUM(F189:F196)</f>
        <v>31.488</v>
      </c>
      <c r="G197" s="406">
        <f>SUM(G189:G196)</f>
        <v>112.41400000000002</v>
      </c>
      <c r="H197" s="593">
        <f>SUM(H189:H196)</f>
        <v>824.375</v>
      </c>
      <c r="I197" s="406">
        <f t="shared" ref="I197:P197" si="26">SUM(I189:I196)</f>
        <v>22.431999999999999</v>
      </c>
      <c r="J197" s="406">
        <f t="shared" si="26"/>
        <v>0.42499999999999999</v>
      </c>
      <c r="K197" s="406">
        <f t="shared" si="26"/>
        <v>0.79</v>
      </c>
      <c r="L197" s="406">
        <f t="shared" si="26"/>
        <v>118.86000000000001</v>
      </c>
      <c r="M197" s="549">
        <f t="shared" si="26"/>
        <v>400.47669999999994</v>
      </c>
      <c r="N197" s="549">
        <f t="shared" si="26"/>
        <v>565.13900000000001</v>
      </c>
      <c r="O197" s="549">
        <f t="shared" si="26"/>
        <v>134.23099999999999</v>
      </c>
      <c r="P197" s="651">
        <f t="shared" si="26"/>
        <v>4.2843</v>
      </c>
      <c r="Q197" s="531"/>
      <c r="R197" s="230"/>
      <c r="S197" s="30"/>
      <c r="T197" s="56"/>
      <c r="U197" s="38"/>
      <c r="V197" s="69"/>
      <c r="W197" s="69"/>
      <c r="X197" s="69"/>
      <c r="Y197" s="69"/>
      <c r="Z197" s="69"/>
      <c r="AA197" s="69"/>
      <c r="AB197" s="52"/>
      <c r="AC197" s="52"/>
      <c r="AD197" s="52"/>
      <c r="AE197" s="99"/>
      <c r="AF197" s="28"/>
      <c r="AG197" s="28"/>
      <c r="AH197" s="30"/>
      <c r="AI197" s="608"/>
      <c r="AJ197" s="443"/>
      <c r="AK197" s="443"/>
      <c r="AL197" s="443"/>
      <c r="AM197" s="443"/>
      <c r="AN197" s="443"/>
      <c r="AO197" s="443"/>
      <c r="AP197" s="443"/>
      <c r="AQ197" s="443"/>
      <c r="AR197" s="443"/>
      <c r="AS197" s="443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</row>
    <row r="198" spans="2:59">
      <c r="B198" s="330"/>
      <c r="C198" s="331" t="s">
        <v>11</v>
      </c>
      <c r="D198" s="527">
        <v>0.35</v>
      </c>
      <c r="E198" s="333">
        <v>26.95</v>
      </c>
      <c r="F198" s="334">
        <v>27.65</v>
      </c>
      <c r="G198" s="335">
        <v>117.25</v>
      </c>
      <c r="H198" s="336">
        <v>822.5</v>
      </c>
      <c r="I198" s="338">
        <v>21</v>
      </c>
      <c r="J198" s="338">
        <v>0.42</v>
      </c>
      <c r="K198" s="339">
        <v>0.49</v>
      </c>
      <c r="L198" s="340">
        <v>245</v>
      </c>
      <c r="M198" s="341">
        <v>385</v>
      </c>
      <c r="N198" s="342">
        <v>385</v>
      </c>
      <c r="O198" s="340">
        <v>87.5</v>
      </c>
      <c r="P198" s="343">
        <v>4.2</v>
      </c>
      <c r="Q198" s="531"/>
      <c r="R198" s="652"/>
      <c r="S198" s="384"/>
      <c r="T198" s="38"/>
      <c r="U198" s="38"/>
      <c r="V198" s="52"/>
      <c r="W198" s="52"/>
      <c r="X198" s="52"/>
      <c r="Y198" s="653"/>
      <c r="Z198" s="314"/>
      <c r="AA198" s="38"/>
      <c r="AB198" s="52"/>
      <c r="AC198" s="103"/>
      <c r="AD198" s="52"/>
      <c r="AE198" s="99"/>
      <c r="AF198" s="38"/>
      <c r="AG198" s="28"/>
      <c r="AH198" s="30"/>
      <c r="AI198" s="31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</row>
    <row r="199" spans="2:59">
      <c r="B199" s="345"/>
      <c r="C199" s="346" t="s">
        <v>476</v>
      </c>
      <c r="D199" s="347"/>
      <c r="E199" s="348">
        <f>(E197*100/E176)-35</f>
        <v>1.3584415584415623</v>
      </c>
      <c r="F199" s="349">
        <f t="shared" ref="F199:P199" si="27">(F197*100/F176)-35</f>
        <v>4.8582278481012651</v>
      </c>
      <c r="G199" s="349">
        <f t="shared" si="27"/>
        <v>-1.4435820895522369</v>
      </c>
      <c r="H199" s="349">
        <f t="shared" si="27"/>
        <v>7.978723404255561E-2</v>
      </c>
      <c r="I199" s="349">
        <f t="shared" si="27"/>
        <v>2.3866666666666632</v>
      </c>
      <c r="J199" s="349">
        <f t="shared" si="27"/>
        <v>0.4166666666666714</v>
      </c>
      <c r="K199" s="349">
        <f t="shared" si="27"/>
        <v>21.428571428571431</v>
      </c>
      <c r="L199" s="349">
        <f t="shared" si="27"/>
        <v>-18.019999999999996</v>
      </c>
      <c r="M199" s="349">
        <f t="shared" si="27"/>
        <v>1.4069727272727164</v>
      </c>
      <c r="N199" s="349">
        <f t="shared" si="27"/>
        <v>16.376272727272728</v>
      </c>
      <c r="O199" s="349">
        <f t="shared" si="27"/>
        <v>18.692399999999992</v>
      </c>
      <c r="P199" s="352">
        <f t="shared" si="27"/>
        <v>0.70250000000000057</v>
      </c>
      <c r="Q199" s="531"/>
      <c r="R199" s="28"/>
      <c r="S199" s="279"/>
      <c r="T199" s="38"/>
      <c r="U199" s="38"/>
      <c r="V199" s="52"/>
      <c r="W199" s="52"/>
      <c r="X199" s="98"/>
      <c r="Y199" s="369"/>
      <c r="Z199" s="314"/>
      <c r="AA199" s="38"/>
      <c r="AB199" s="283"/>
      <c r="AC199" s="59"/>
      <c r="AD199" s="59"/>
      <c r="AE199" s="107"/>
      <c r="AF199" s="38"/>
      <c r="AG199" s="52"/>
      <c r="AH199" s="30"/>
      <c r="AI199" s="31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</row>
    <row r="200" spans="2:59" ht="15.5">
      <c r="B200" s="425"/>
      <c r="C200" s="654" t="s">
        <v>244</v>
      </c>
      <c r="D200" s="655"/>
      <c r="E200" s="656"/>
      <c r="F200" s="556"/>
      <c r="G200" s="556"/>
      <c r="H200" s="556"/>
      <c r="I200" s="561"/>
      <c r="J200" s="561"/>
      <c r="K200" s="561"/>
      <c r="L200" s="561"/>
      <c r="M200" s="561"/>
      <c r="N200" s="561"/>
      <c r="O200" s="561"/>
      <c r="P200" s="562"/>
      <c r="Q200" s="657"/>
      <c r="R200" s="28"/>
      <c r="S200" s="56"/>
      <c r="T200" s="38"/>
      <c r="U200" s="38"/>
      <c r="V200" s="99"/>
      <c r="W200" s="99"/>
      <c r="X200" s="99"/>
      <c r="Y200" s="99"/>
      <c r="Z200" s="69"/>
      <c r="AA200" s="38"/>
      <c r="AB200" s="545"/>
      <c r="AC200" s="545"/>
      <c r="AD200" s="546"/>
      <c r="AE200" s="546"/>
      <c r="AF200" s="154"/>
      <c r="AG200" s="461"/>
      <c r="AH200" s="461"/>
      <c r="AI200" s="461"/>
      <c r="AJ200" s="122"/>
      <c r="AK200" s="123"/>
      <c r="AL200" s="461"/>
      <c r="AM200" s="122"/>
      <c r="AN200" s="122"/>
      <c r="AO200" s="461"/>
      <c r="AP200" s="124"/>
      <c r="AQ200" s="461"/>
      <c r="AR200" s="461"/>
      <c r="AS200" s="38"/>
      <c r="AT200" s="70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</row>
    <row r="201" spans="2:59">
      <c r="B201" s="616" t="s">
        <v>755</v>
      </c>
      <c r="C201" s="658" t="s">
        <v>245</v>
      </c>
      <c r="D201" s="659">
        <v>200</v>
      </c>
      <c r="E201" s="267">
        <v>5.8</v>
      </c>
      <c r="F201" s="259">
        <v>5</v>
      </c>
      <c r="G201" s="259">
        <v>8</v>
      </c>
      <c r="H201" s="660">
        <v>101</v>
      </c>
      <c r="I201" s="296">
        <v>1.4</v>
      </c>
      <c r="J201" s="296">
        <v>0.08</v>
      </c>
      <c r="K201" s="296">
        <v>2.3E-2</v>
      </c>
      <c r="L201" s="565">
        <v>40.1</v>
      </c>
      <c r="M201" s="518">
        <v>240.8</v>
      </c>
      <c r="N201" s="518">
        <v>180.6</v>
      </c>
      <c r="O201" s="518">
        <v>28.1</v>
      </c>
      <c r="P201" s="572">
        <v>0.2</v>
      </c>
      <c r="Q201" s="567">
        <v>90</v>
      </c>
      <c r="R201" s="28"/>
      <c r="S201" s="30"/>
      <c r="T201" s="38"/>
      <c r="U201" s="38"/>
      <c r="V201" s="52"/>
      <c r="W201" s="52"/>
      <c r="X201" s="52"/>
      <c r="Y201" s="369"/>
      <c r="Z201" s="314"/>
      <c r="AA201" s="38"/>
      <c r="AB201" s="393"/>
      <c r="AC201" s="394"/>
      <c r="AD201" s="394"/>
      <c r="AE201" s="395"/>
      <c r="AF201" s="57"/>
      <c r="AG201" s="461"/>
      <c r="AH201" s="461"/>
      <c r="AI201" s="461"/>
      <c r="AJ201" s="461"/>
      <c r="AK201" s="461"/>
      <c r="AL201" s="461"/>
      <c r="AM201" s="461"/>
      <c r="AN201" s="461"/>
      <c r="AO201" s="461"/>
      <c r="AP201" s="461"/>
      <c r="AQ201" s="461"/>
      <c r="AR201" s="461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</row>
    <row r="202" spans="2:59" ht="15.5">
      <c r="B202" s="618" t="s">
        <v>837</v>
      </c>
      <c r="C202" s="661" t="s">
        <v>838</v>
      </c>
      <c r="D202" s="662" t="s">
        <v>905</v>
      </c>
      <c r="E202" s="505">
        <v>2.0169999999999999</v>
      </c>
      <c r="F202" s="297">
        <v>2.327</v>
      </c>
      <c r="G202" s="505">
        <v>15.073</v>
      </c>
      <c r="H202" s="441">
        <v>89.302999999999997</v>
      </c>
      <c r="I202" s="300">
        <v>7.0140000000000002</v>
      </c>
      <c r="J202" s="300">
        <v>8.2000000000000003E-2</v>
      </c>
      <c r="K202" s="381">
        <v>0.13500000000000001</v>
      </c>
      <c r="L202" s="624">
        <v>102.7871</v>
      </c>
      <c r="M202" s="381">
        <v>71.882999999999996</v>
      </c>
      <c r="N202" s="300">
        <v>92.5</v>
      </c>
      <c r="O202" s="381">
        <v>3.1875</v>
      </c>
      <c r="P202" s="301">
        <v>1.1000000000000001</v>
      </c>
      <c r="Q202" s="567">
        <v>70</v>
      </c>
      <c r="R202" s="38"/>
      <c r="S202" s="30"/>
      <c r="T202" s="94"/>
      <c r="U202" s="146"/>
      <c r="V202" s="99"/>
      <c r="W202" s="401"/>
      <c r="X202" s="354"/>
      <c r="Y202" s="508"/>
      <c r="Z202" s="69"/>
      <c r="AA202" s="69"/>
      <c r="AB202" s="69"/>
      <c r="AC202" s="69"/>
      <c r="AD202" s="69"/>
      <c r="AE202" s="38"/>
      <c r="AF202" s="52"/>
      <c r="AG202" s="38"/>
      <c r="AH202" s="38"/>
      <c r="AI202" s="38"/>
      <c r="AJ202" s="122"/>
      <c r="AK202" s="122"/>
      <c r="AL202" s="38"/>
      <c r="AM202" s="122"/>
      <c r="AN202" s="122"/>
      <c r="AO202" s="38"/>
      <c r="AP202" s="30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</row>
    <row r="203" spans="2:59" ht="11.25" customHeight="1">
      <c r="B203" s="629" t="s">
        <v>807</v>
      </c>
      <c r="C203" s="663" t="s">
        <v>839</v>
      </c>
      <c r="D203" s="664"/>
      <c r="E203" s="62"/>
      <c r="F203" s="239"/>
      <c r="G203" s="62"/>
      <c r="H203" s="665"/>
      <c r="I203" s="576"/>
      <c r="J203" s="576"/>
      <c r="K203" s="577"/>
      <c r="L203" s="578"/>
      <c r="M203" s="666"/>
      <c r="N203" s="667"/>
      <c r="O203" s="666"/>
      <c r="P203" s="668"/>
      <c r="Q203" s="579"/>
      <c r="R203" s="53"/>
      <c r="S203" s="30"/>
      <c r="T203" s="38"/>
      <c r="U203" s="94"/>
      <c r="V203" s="52"/>
      <c r="W203" s="52"/>
      <c r="X203" s="52"/>
      <c r="Y203" s="401"/>
      <c r="Z203" s="99"/>
      <c r="AA203" s="99"/>
      <c r="AB203" s="52"/>
      <c r="AC203" s="126"/>
      <c r="AD203" s="126"/>
      <c r="AE203" s="126"/>
      <c r="AF203" s="126"/>
      <c r="AG203" s="126"/>
      <c r="AH203" s="135"/>
      <c r="AI203" s="136"/>
      <c r="AJ203" s="137"/>
      <c r="AK203" s="138"/>
      <c r="AL203" s="138"/>
      <c r="AM203" s="138"/>
      <c r="AN203" s="138"/>
      <c r="AO203" s="138"/>
      <c r="AP203" s="138"/>
      <c r="AQ203" s="134"/>
      <c r="AR203" s="134"/>
      <c r="AS203" s="139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</row>
    <row r="204" spans="2:59" ht="15.75" customHeight="1">
      <c r="B204" s="244" t="s">
        <v>9</v>
      </c>
      <c r="C204" s="669" t="s">
        <v>780</v>
      </c>
      <c r="D204" s="670">
        <v>20</v>
      </c>
      <c r="E204" s="267">
        <v>0.77</v>
      </c>
      <c r="F204" s="259">
        <v>0.38</v>
      </c>
      <c r="G204" s="259">
        <v>10.28</v>
      </c>
      <c r="H204" s="250">
        <v>45.22</v>
      </c>
      <c r="I204" s="647">
        <v>0</v>
      </c>
      <c r="J204" s="647">
        <v>2.1999999999999999E-2</v>
      </c>
      <c r="K204" s="647">
        <v>2.1999999999999999E-2</v>
      </c>
      <c r="L204" s="671">
        <v>0</v>
      </c>
      <c r="M204" s="672">
        <v>3.8</v>
      </c>
      <c r="N204" s="672">
        <v>13</v>
      </c>
      <c r="O204" s="647">
        <v>2.6</v>
      </c>
      <c r="P204" s="673">
        <v>2.4E-2</v>
      </c>
      <c r="Q204" s="590">
        <v>19</v>
      </c>
      <c r="R204" s="53"/>
      <c r="S204" s="30"/>
      <c r="T204" s="94"/>
      <c r="U204" s="52"/>
      <c r="V204" s="98"/>
      <c r="W204" s="401"/>
      <c r="X204" s="314"/>
      <c r="Y204" s="508"/>
      <c r="Z204" s="69"/>
      <c r="AA204" s="69"/>
      <c r="AB204" s="69"/>
      <c r="AC204" s="69"/>
      <c r="AD204" s="69"/>
      <c r="AE204" s="38"/>
      <c r="AF204" s="28"/>
      <c r="AG204" s="142"/>
      <c r="AH204" s="142"/>
      <c r="AI204" s="142"/>
      <c r="AJ204" s="143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</row>
    <row r="205" spans="2:59" ht="16.5" customHeight="1">
      <c r="B205" s="402" t="s">
        <v>256</v>
      </c>
      <c r="C205" s="403"/>
      <c r="D205" s="404">
        <f>D201+D204+100+25</f>
        <v>345</v>
      </c>
      <c r="E205" s="405">
        <f>SUM(E201:E204)</f>
        <v>8.5869999999999997</v>
      </c>
      <c r="F205" s="445">
        <f>SUM(F201:F204)</f>
        <v>7.7069999999999999</v>
      </c>
      <c r="G205" s="445">
        <f>SUM(G201:G204)</f>
        <v>33.353000000000002</v>
      </c>
      <c r="H205" s="445">
        <f>SUM(H201:H204)</f>
        <v>235.523</v>
      </c>
      <c r="I205" s="445">
        <f t="shared" ref="I205:P205" si="28">SUM(I201:I204)</f>
        <v>8.4139999999999997</v>
      </c>
      <c r="J205" s="406">
        <f t="shared" si="28"/>
        <v>0.184</v>
      </c>
      <c r="K205" s="445">
        <f t="shared" si="28"/>
        <v>0.18</v>
      </c>
      <c r="L205" s="674">
        <f>SUM(L201:L204)</f>
        <v>142.8871</v>
      </c>
      <c r="M205" s="674">
        <f t="shared" si="28"/>
        <v>316.483</v>
      </c>
      <c r="N205" s="674">
        <f t="shared" si="28"/>
        <v>286.10000000000002</v>
      </c>
      <c r="O205" s="406">
        <f t="shared" si="28"/>
        <v>33.887500000000003</v>
      </c>
      <c r="P205" s="651">
        <f t="shared" si="28"/>
        <v>1.3240000000000001</v>
      </c>
      <c r="Q205" s="46"/>
      <c r="R205" s="80"/>
      <c r="S205" s="30"/>
      <c r="T205" s="94"/>
      <c r="U205" s="99"/>
      <c r="V205" s="99"/>
      <c r="W205" s="401"/>
      <c r="X205" s="67"/>
      <c r="Y205" s="39"/>
      <c r="Z205" s="69"/>
      <c r="AA205" s="675"/>
      <c r="AB205" s="228"/>
      <c r="AC205" s="228"/>
      <c r="AD205" s="228"/>
      <c r="AE205" s="228"/>
      <c r="AF205" s="28"/>
      <c r="AG205" s="99"/>
      <c r="AH205" s="146"/>
      <c r="AI205" s="99"/>
      <c r="AJ205" s="95"/>
      <c r="AK205" s="99"/>
      <c r="AL205" s="99"/>
      <c r="AM205" s="315"/>
      <c r="AN205" s="146"/>
      <c r="AO205" s="99"/>
      <c r="AP205" s="315"/>
      <c r="AQ205" s="99"/>
      <c r="AR205" s="316"/>
      <c r="AS205" s="99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</row>
    <row r="206" spans="2:59">
      <c r="B206" s="470"/>
      <c r="C206" s="471" t="s">
        <v>11</v>
      </c>
      <c r="D206" s="527">
        <v>0.1</v>
      </c>
      <c r="E206" s="333">
        <v>7.7</v>
      </c>
      <c r="F206" s="334">
        <v>7.9</v>
      </c>
      <c r="G206" s="335">
        <v>33.5</v>
      </c>
      <c r="H206" s="336">
        <v>235</v>
      </c>
      <c r="I206" s="337">
        <v>6</v>
      </c>
      <c r="J206" s="338">
        <v>0.12</v>
      </c>
      <c r="K206" s="339">
        <v>0.14000000000000001</v>
      </c>
      <c r="L206" s="340">
        <v>70</v>
      </c>
      <c r="M206" s="474">
        <v>110</v>
      </c>
      <c r="N206" s="342">
        <v>110</v>
      </c>
      <c r="O206" s="340">
        <v>25</v>
      </c>
      <c r="P206" s="343">
        <v>1.2</v>
      </c>
      <c r="Q206" s="46"/>
      <c r="R206" s="38"/>
      <c r="S206" s="39"/>
      <c r="T206" s="38"/>
      <c r="U206" s="38"/>
      <c r="V206" s="38"/>
      <c r="W206" s="38"/>
      <c r="X206" s="38"/>
      <c r="Y206" s="69"/>
      <c r="Z206" s="69"/>
      <c r="AA206" s="637"/>
      <c r="AB206" s="637"/>
      <c r="AC206" s="637"/>
      <c r="AD206" s="637"/>
      <c r="AE206" s="637"/>
      <c r="AF206" s="28"/>
      <c r="AG206" s="476"/>
      <c r="AH206" s="476"/>
      <c r="AI206" s="476"/>
      <c r="AJ206" s="543"/>
      <c r="AK206" s="476"/>
      <c r="AL206" s="476"/>
      <c r="AM206" s="476"/>
      <c r="AN206" s="476"/>
      <c r="AO206" s="477"/>
      <c r="AP206" s="477"/>
      <c r="AQ206" s="476"/>
      <c r="AR206" s="476"/>
      <c r="AS206" s="476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</row>
    <row r="207" spans="2:59">
      <c r="B207" s="345"/>
      <c r="C207" s="346" t="s">
        <v>476</v>
      </c>
      <c r="D207" s="347"/>
      <c r="E207" s="348">
        <f>(E205*100/E176)-10</f>
        <v>1.1519480519480503</v>
      </c>
      <c r="F207" s="349">
        <f t="shared" ref="F207:P207" si="29">(F205*100/F176)-10</f>
        <v>-0.24430379746835484</v>
      </c>
      <c r="G207" s="349">
        <f t="shared" si="29"/>
        <v>-4.3880597014924305E-2</v>
      </c>
      <c r="H207" s="349">
        <f t="shared" si="29"/>
        <v>2.2255319148936081E-2</v>
      </c>
      <c r="I207" s="349">
        <f t="shared" si="29"/>
        <v>4.0233333333333334</v>
      </c>
      <c r="J207" s="349">
        <f t="shared" si="29"/>
        <v>5.3333333333333321</v>
      </c>
      <c r="K207" s="349">
        <f t="shared" si="29"/>
        <v>2.8571428571428577</v>
      </c>
      <c r="L207" s="349">
        <f t="shared" si="29"/>
        <v>10.41244285714286</v>
      </c>
      <c r="M207" s="349">
        <f t="shared" si="29"/>
        <v>18.771181818181816</v>
      </c>
      <c r="N207" s="349">
        <f t="shared" si="29"/>
        <v>16.009090909090911</v>
      </c>
      <c r="O207" s="349">
        <f t="shared" si="29"/>
        <v>3.5550000000000015</v>
      </c>
      <c r="P207" s="352">
        <f t="shared" si="29"/>
        <v>1.0333333333333332</v>
      </c>
      <c r="Q207" s="46"/>
      <c r="R207" s="38"/>
      <c r="S207" s="39"/>
      <c r="T207" s="38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38"/>
      <c r="AF207" s="80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</row>
    <row r="208" spans="2:59">
      <c r="R208" s="38"/>
      <c r="S208" s="39"/>
      <c r="T208" s="38"/>
      <c r="U208" s="69"/>
      <c r="V208" s="69"/>
      <c r="W208" s="69"/>
      <c r="X208" s="69"/>
      <c r="Y208" s="69"/>
      <c r="Z208" s="69"/>
      <c r="AA208" s="99"/>
      <c r="AB208" s="99"/>
      <c r="AC208" s="99"/>
      <c r="AD208" s="99"/>
      <c r="AE208" s="302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124"/>
      <c r="AQ208" s="38"/>
      <c r="AR208" s="124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</row>
    <row r="209" spans="2:59" ht="12" customHeight="1">
      <c r="B209" s="462"/>
      <c r="C209" s="403" t="s">
        <v>315</v>
      </c>
      <c r="D209" s="463"/>
      <c r="E209" s="464">
        <f t="shared" ref="E209:P209" si="30">E185+E197</f>
        <v>45.591000000000001</v>
      </c>
      <c r="F209" s="407">
        <f t="shared" si="30"/>
        <v>47.430300000000003</v>
      </c>
      <c r="G209" s="407">
        <f t="shared" si="30"/>
        <v>197.63160000000002</v>
      </c>
      <c r="H209" s="407">
        <f t="shared" si="30"/>
        <v>1409.8724</v>
      </c>
      <c r="I209" s="407">
        <f t="shared" si="30"/>
        <v>39.453999999999994</v>
      </c>
      <c r="J209" s="407">
        <f t="shared" si="30"/>
        <v>0.79799999999999993</v>
      </c>
      <c r="K209" s="407">
        <f t="shared" si="30"/>
        <v>1.157</v>
      </c>
      <c r="L209" s="407">
        <f t="shared" si="30"/>
        <v>810.73649999999998</v>
      </c>
      <c r="M209" s="467">
        <f t="shared" si="30"/>
        <v>652.11770000000001</v>
      </c>
      <c r="N209" s="467">
        <f t="shared" si="30"/>
        <v>739.1884</v>
      </c>
      <c r="O209" s="467">
        <f t="shared" si="30"/>
        <v>189.69979999999998</v>
      </c>
      <c r="P209" s="603">
        <f t="shared" si="30"/>
        <v>6.8315999999999999</v>
      </c>
      <c r="Q209" s="46"/>
      <c r="R209" s="38"/>
      <c r="S209" s="39"/>
      <c r="T209" s="38"/>
      <c r="U209" s="69"/>
      <c r="V209" s="69"/>
      <c r="W209" s="69"/>
      <c r="X209" s="69"/>
      <c r="Y209" s="69"/>
      <c r="Z209" s="69"/>
      <c r="AA209" s="99"/>
      <c r="AB209" s="99"/>
      <c r="AC209" s="99"/>
      <c r="AD209" s="99"/>
      <c r="AE209" s="396"/>
      <c r="AF209" s="38"/>
      <c r="AG209" s="38"/>
      <c r="AH209" s="38"/>
      <c r="AI209" s="38"/>
      <c r="AJ209" s="554"/>
      <c r="AK209" s="38"/>
      <c r="AL209" s="38"/>
      <c r="AM209" s="38"/>
      <c r="AN209" s="38"/>
      <c r="AO209" s="38"/>
      <c r="AP209" s="38"/>
      <c r="AQ209" s="38"/>
      <c r="AR209" s="124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</row>
    <row r="210" spans="2:59">
      <c r="B210" s="470"/>
      <c r="C210" s="471" t="s">
        <v>11</v>
      </c>
      <c r="D210" s="527">
        <v>0.6</v>
      </c>
      <c r="E210" s="472">
        <v>46.2</v>
      </c>
      <c r="F210" s="337">
        <v>47.4</v>
      </c>
      <c r="G210" s="473">
        <v>201</v>
      </c>
      <c r="H210" s="473">
        <v>1410</v>
      </c>
      <c r="I210" s="417">
        <v>36</v>
      </c>
      <c r="J210" s="338">
        <v>0.72</v>
      </c>
      <c r="K210" s="339">
        <v>0.84</v>
      </c>
      <c r="L210" s="340">
        <v>420</v>
      </c>
      <c r="M210" s="474">
        <v>660</v>
      </c>
      <c r="N210" s="342">
        <v>660</v>
      </c>
      <c r="O210" s="342">
        <v>150</v>
      </c>
      <c r="P210" s="343">
        <v>7.2</v>
      </c>
      <c r="Q210" s="46"/>
      <c r="R210" s="58"/>
      <c r="S210" s="56"/>
      <c r="T210" s="67"/>
      <c r="U210" s="362"/>
      <c r="V210" s="362"/>
      <c r="W210" s="676"/>
      <c r="X210" s="676"/>
      <c r="Y210" s="677"/>
      <c r="Z210" s="69"/>
      <c r="AA210" s="52"/>
      <c r="AB210" s="52"/>
      <c r="AC210" s="52"/>
      <c r="AD210" s="52"/>
      <c r="AE210" s="99"/>
      <c r="AF210" s="52"/>
      <c r="AG210" s="28"/>
      <c r="AH210" s="30"/>
      <c r="AI210" s="31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</row>
    <row r="211" spans="2:59" ht="17.25" customHeight="1">
      <c r="B211" s="345"/>
      <c r="C211" s="346" t="s">
        <v>476</v>
      </c>
      <c r="D211" s="347"/>
      <c r="E211" s="348">
        <f>(E209*100/E176)-60</f>
        <v>-0.79090909090908923</v>
      </c>
      <c r="F211" s="349">
        <f t="shared" ref="F211:P211" si="31">(F209*100/F176)-60</f>
        <v>3.8354430379754945E-2</v>
      </c>
      <c r="G211" s="349">
        <f t="shared" si="31"/>
        <v>-1.0054925373134225</v>
      </c>
      <c r="H211" s="349">
        <f t="shared" si="31"/>
        <v>-5.4297872340498543E-3</v>
      </c>
      <c r="I211" s="349">
        <f t="shared" si="31"/>
        <v>5.7566666666666464</v>
      </c>
      <c r="J211" s="349">
        <f t="shared" si="31"/>
        <v>6.5</v>
      </c>
      <c r="K211" s="349">
        <f t="shared" si="31"/>
        <v>22.642857142857153</v>
      </c>
      <c r="L211" s="349">
        <f t="shared" si="31"/>
        <v>55.819499999999991</v>
      </c>
      <c r="M211" s="349">
        <f t="shared" si="31"/>
        <v>-0.71657272727272669</v>
      </c>
      <c r="N211" s="349">
        <f t="shared" si="31"/>
        <v>7.1989454545454521</v>
      </c>
      <c r="O211" s="349">
        <f t="shared" si="31"/>
        <v>15.879919999999998</v>
      </c>
      <c r="P211" s="352">
        <f t="shared" si="31"/>
        <v>-3.0700000000000003</v>
      </c>
      <c r="Q211" s="46"/>
      <c r="R211" s="28"/>
      <c r="S211" s="30"/>
      <c r="T211" s="94"/>
      <c r="U211" s="678"/>
      <c r="V211" s="678"/>
      <c r="W211" s="679"/>
      <c r="X211" s="680"/>
      <c r="Y211" s="681"/>
      <c r="Z211" s="69"/>
      <c r="AA211" s="52"/>
      <c r="AB211" s="52"/>
      <c r="AC211" s="52"/>
      <c r="AD211" s="52"/>
      <c r="AE211" s="99"/>
      <c r="AF211" s="28"/>
      <c r="AG211" s="49"/>
      <c r="AH211" s="50"/>
      <c r="AI211" s="51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</row>
    <row r="212" spans="2:59">
      <c r="Q212" s="46"/>
      <c r="R212" s="10"/>
      <c r="S212" s="38"/>
      <c r="T212" s="38"/>
      <c r="U212" s="682"/>
      <c r="V212" s="682"/>
      <c r="W212" s="482"/>
      <c r="X212" s="681"/>
      <c r="Y212" s="681"/>
      <c r="Z212" s="69"/>
      <c r="AA212" s="52"/>
      <c r="AB212" s="52"/>
      <c r="AC212" s="52"/>
      <c r="AD212" s="52"/>
      <c r="AE212" s="99"/>
      <c r="AF212" s="28"/>
      <c r="AG212" s="38"/>
      <c r="AH212" s="56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</row>
    <row r="213" spans="2:59">
      <c r="B213" s="462"/>
      <c r="C213" s="403" t="s">
        <v>314</v>
      </c>
      <c r="D213" s="463"/>
      <c r="E213" s="464">
        <f t="shared" ref="E213:P213" si="32">E197+E205</f>
        <v>36.582999999999998</v>
      </c>
      <c r="F213" s="407">
        <f t="shared" si="32"/>
        <v>39.195</v>
      </c>
      <c r="G213" s="407">
        <f t="shared" si="32"/>
        <v>145.76700000000002</v>
      </c>
      <c r="H213" s="407">
        <f t="shared" si="32"/>
        <v>1059.8979999999999</v>
      </c>
      <c r="I213" s="407">
        <f t="shared" si="32"/>
        <v>30.845999999999997</v>
      </c>
      <c r="J213" s="407">
        <f t="shared" si="32"/>
        <v>0.60899999999999999</v>
      </c>
      <c r="K213" s="407">
        <f t="shared" si="32"/>
        <v>0.97</v>
      </c>
      <c r="L213" s="467">
        <f t="shared" si="32"/>
        <v>261.74710000000005</v>
      </c>
      <c r="M213" s="467">
        <f t="shared" si="32"/>
        <v>716.95969999999988</v>
      </c>
      <c r="N213" s="467">
        <f t="shared" si="32"/>
        <v>851.23900000000003</v>
      </c>
      <c r="O213" s="467">
        <f t="shared" si="32"/>
        <v>168.11849999999998</v>
      </c>
      <c r="P213" s="603">
        <f t="shared" si="32"/>
        <v>5.6082999999999998</v>
      </c>
      <c r="Q213" s="46"/>
      <c r="R213" s="10"/>
      <c r="S213" s="38"/>
      <c r="T213" s="38"/>
      <c r="U213" s="52"/>
      <c r="V213" s="52"/>
      <c r="W213" s="95"/>
      <c r="X213" s="314"/>
      <c r="Y213" s="519"/>
      <c r="Z213" s="69"/>
      <c r="AA213" s="52"/>
      <c r="AB213" s="52"/>
      <c r="AC213" s="103"/>
      <c r="AD213" s="52"/>
      <c r="AE213" s="99"/>
      <c r="AF213" s="28"/>
      <c r="AG213" s="80"/>
      <c r="AH213" s="30"/>
      <c r="AI213" s="94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</row>
    <row r="214" spans="2:59" ht="15.75" customHeight="1">
      <c r="B214" s="470"/>
      <c r="C214" s="471" t="s">
        <v>11</v>
      </c>
      <c r="D214" s="527">
        <v>0.45</v>
      </c>
      <c r="E214" s="414">
        <v>34.65</v>
      </c>
      <c r="F214" s="415">
        <v>35.549999999999997</v>
      </c>
      <c r="G214" s="416">
        <v>150.75</v>
      </c>
      <c r="H214" s="416">
        <v>1057.5</v>
      </c>
      <c r="I214" s="417">
        <v>27</v>
      </c>
      <c r="J214" s="338">
        <v>0.54</v>
      </c>
      <c r="K214" s="339">
        <v>0.63</v>
      </c>
      <c r="L214" s="340">
        <v>315</v>
      </c>
      <c r="M214" s="474">
        <v>495</v>
      </c>
      <c r="N214" s="342">
        <v>495</v>
      </c>
      <c r="O214" s="342">
        <v>112.5</v>
      </c>
      <c r="P214" s="343">
        <v>5.4</v>
      </c>
      <c r="Q214" s="46"/>
      <c r="R214" s="173"/>
      <c r="S214" s="30"/>
      <c r="T214" s="94"/>
      <c r="U214" s="52"/>
      <c r="V214" s="52"/>
      <c r="W214" s="95"/>
      <c r="X214" s="314"/>
      <c r="Y214" s="508"/>
      <c r="Z214" s="69"/>
      <c r="AA214" s="59"/>
      <c r="AB214" s="283"/>
      <c r="AC214" s="460"/>
      <c r="AD214" s="59"/>
      <c r="AE214" s="107"/>
      <c r="AF214" s="28"/>
      <c r="AG214" s="28"/>
      <c r="AH214" s="30"/>
      <c r="AI214" s="94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</row>
    <row r="215" spans="2:59">
      <c r="B215" s="345"/>
      <c r="C215" s="346" t="s">
        <v>476</v>
      </c>
      <c r="D215" s="347"/>
      <c r="E215" s="348">
        <f>(E213*100/E176)-45</f>
        <v>2.5103896103896091</v>
      </c>
      <c r="F215" s="349">
        <f t="shared" ref="F215:P215" si="33">(F213*100/F176)-45</f>
        <v>4.6139240506329102</v>
      </c>
      <c r="G215" s="349">
        <f t="shared" si="33"/>
        <v>-1.4874626865671559</v>
      </c>
      <c r="H215" s="349">
        <f t="shared" si="33"/>
        <v>0.10204255319148103</v>
      </c>
      <c r="I215" s="349">
        <f t="shared" si="33"/>
        <v>6.4099999999999895</v>
      </c>
      <c r="J215" s="349">
        <f t="shared" si="33"/>
        <v>5.75</v>
      </c>
      <c r="K215" s="349">
        <f t="shared" si="33"/>
        <v>24.285714285714292</v>
      </c>
      <c r="L215" s="349">
        <f t="shared" si="33"/>
        <v>-7.6075571428571322</v>
      </c>
      <c r="M215" s="349">
        <f t="shared" si="33"/>
        <v>20.178154545454532</v>
      </c>
      <c r="N215" s="349">
        <f t="shared" si="33"/>
        <v>32.38536363636365</v>
      </c>
      <c r="O215" s="349">
        <f t="shared" si="33"/>
        <v>22.247399999999999</v>
      </c>
      <c r="P215" s="352">
        <f t="shared" si="33"/>
        <v>1.7358333333333249</v>
      </c>
      <c r="Q215" s="46"/>
      <c r="R215" s="38"/>
      <c r="S215" s="39"/>
      <c r="T215" s="38"/>
      <c r="U215" s="101"/>
      <c r="V215" s="52"/>
      <c r="W215" s="95"/>
      <c r="X215" s="67"/>
      <c r="Y215" s="508"/>
      <c r="Z215" s="69"/>
      <c r="AA215" s="69"/>
      <c r="AB215" s="69"/>
      <c r="AC215" s="69"/>
      <c r="AD215" s="69"/>
      <c r="AE215" s="38"/>
      <c r="AF215" s="80"/>
      <c r="AG215" s="28"/>
      <c r="AH215" s="70"/>
      <c r="AI215" s="397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</row>
    <row r="216" spans="2:59">
      <c r="Q216" s="46"/>
      <c r="R216" s="30"/>
      <c r="S216" s="94"/>
      <c r="T216" s="52"/>
      <c r="U216" s="52"/>
      <c r="V216" s="52"/>
      <c r="W216" s="95"/>
      <c r="X216" s="314"/>
      <c r="Y216" s="508"/>
      <c r="Z216" s="69"/>
      <c r="AA216" s="52"/>
      <c r="AB216" s="103"/>
      <c r="AC216" s="52"/>
      <c r="AD216" s="52"/>
      <c r="AE216" s="99"/>
      <c r="AF216" s="38"/>
      <c r="AG216" s="263"/>
      <c r="AH216" s="70"/>
      <c r="AI216" s="72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</row>
    <row r="217" spans="2:59" ht="14.4" customHeight="1">
      <c r="B217" s="480" t="s">
        <v>349</v>
      </c>
      <c r="C217" s="403"/>
      <c r="D217" s="463"/>
      <c r="E217" s="683">
        <f t="shared" ref="E217:P217" si="34">E185+E197+E205</f>
        <v>54.177999999999997</v>
      </c>
      <c r="F217" s="684">
        <f t="shared" si="34"/>
        <v>55.137300000000003</v>
      </c>
      <c r="G217" s="684">
        <f t="shared" si="34"/>
        <v>230.98460000000003</v>
      </c>
      <c r="H217" s="685">
        <f t="shared" si="34"/>
        <v>1645.3953999999999</v>
      </c>
      <c r="I217" s="684">
        <f t="shared" si="34"/>
        <v>47.867999999999995</v>
      </c>
      <c r="J217" s="685">
        <f t="shared" si="34"/>
        <v>0.98199999999999998</v>
      </c>
      <c r="K217" s="685">
        <f t="shared" si="34"/>
        <v>1.337</v>
      </c>
      <c r="L217" s="685">
        <f t="shared" si="34"/>
        <v>953.62360000000001</v>
      </c>
      <c r="M217" s="686">
        <f t="shared" si="34"/>
        <v>968.60069999999996</v>
      </c>
      <c r="N217" s="686">
        <f t="shared" si="34"/>
        <v>1025.2883999999999</v>
      </c>
      <c r="O217" s="685">
        <f t="shared" si="34"/>
        <v>223.58729999999997</v>
      </c>
      <c r="P217" s="687">
        <f t="shared" si="34"/>
        <v>8.1555999999999997</v>
      </c>
      <c r="Q217" s="46"/>
      <c r="R217" s="30"/>
      <c r="S217" s="94"/>
      <c r="T217" s="52"/>
      <c r="U217" s="52"/>
      <c r="V217" s="52"/>
      <c r="W217" s="95"/>
      <c r="X217" s="314"/>
      <c r="Y217" s="508"/>
      <c r="Z217" s="69"/>
      <c r="AA217" s="52"/>
      <c r="AB217" s="103"/>
      <c r="AC217" s="52"/>
      <c r="AD217" s="52"/>
      <c r="AE217" s="302"/>
      <c r="AF217" s="38"/>
      <c r="AG217" s="263"/>
      <c r="AH217" s="70"/>
      <c r="AI217" s="72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</row>
    <row r="218" spans="2:59" ht="13.5" customHeight="1">
      <c r="B218" s="330"/>
      <c r="C218" s="331" t="s">
        <v>11</v>
      </c>
      <c r="D218" s="527">
        <v>0.7</v>
      </c>
      <c r="E218" s="414">
        <v>53.9</v>
      </c>
      <c r="F218" s="415">
        <v>55.3</v>
      </c>
      <c r="G218" s="416">
        <v>234.5</v>
      </c>
      <c r="H218" s="416">
        <v>1645</v>
      </c>
      <c r="I218" s="417">
        <v>42</v>
      </c>
      <c r="J218" s="338">
        <v>0.84</v>
      </c>
      <c r="K218" s="339">
        <v>0.98</v>
      </c>
      <c r="L218" s="340">
        <v>490</v>
      </c>
      <c r="M218" s="474">
        <v>770</v>
      </c>
      <c r="N218" s="342">
        <v>770</v>
      </c>
      <c r="O218" s="342">
        <v>175</v>
      </c>
      <c r="P218" s="343">
        <v>8.4</v>
      </c>
      <c r="Q218" s="46"/>
      <c r="R218" s="30"/>
      <c r="S218" s="94"/>
      <c r="T218" s="52"/>
      <c r="U218" s="52"/>
      <c r="V218" s="52"/>
      <c r="W218" s="95"/>
      <c r="X218" s="314"/>
      <c r="Y218" s="508"/>
      <c r="Z218" s="69"/>
      <c r="AA218" s="99"/>
      <c r="AB218" s="315"/>
      <c r="AC218" s="99"/>
      <c r="AD218" s="316"/>
      <c r="AE218" s="99"/>
      <c r="AF218" s="38"/>
      <c r="AG218" s="93"/>
      <c r="AH218" s="30"/>
      <c r="AI218" s="94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</row>
    <row r="219" spans="2:59" ht="14.4" customHeight="1">
      <c r="B219" s="345"/>
      <c r="C219" s="346" t="s">
        <v>476</v>
      </c>
      <c r="D219" s="347"/>
      <c r="E219" s="348">
        <f>(E217*100/E176)-70</f>
        <v>0.3610389610389575</v>
      </c>
      <c r="F219" s="349">
        <f t="shared" ref="F219:O219" si="35">(F217*100/F176)-70</f>
        <v>-0.205949367088607</v>
      </c>
      <c r="G219" s="349">
        <f t="shared" si="35"/>
        <v>-1.0493731343283486</v>
      </c>
      <c r="H219" s="349">
        <f t="shared" si="35"/>
        <v>1.682553191488978E-2</v>
      </c>
      <c r="I219" s="349">
        <f t="shared" si="35"/>
        <v>9.7799999999999869</v>
      </c>
      <c r="J219" s="349">
        <f t="shared" si="35"/>
        <v>11.833333333333343</v>
      </c>
      <c r="K219" s="349">
        <f t="shared" si="35"/>
        <v>25.5</v>
      </c>
      <c r="L219" s="349">
        <f t="shared" si="35"/>
        <v>66.231942857142855</v>
      </c>
      <c r="M219" s="349">
        <f t="shared" si="35"/>
        <v>18.054609090909082</v>
      </c>
      <c r="N219" s="349">
        <f t="shared" si="35"/>
        <v>23.208036363636367</v>
      </c>
      <c r="O219" s="349">
        <f t="shared" si="35"/>
        <v>19.434919999999977</v>
      </c>
      <c r="P219" s="352">
        <f>(P217*100/P176)-70</f>
        <v>-2.036666666666676</v>
      </c>
      <c r="Q219" s="46"/>
      <c r="R219" s="30"/>
      <c r="S219" s="94"/>
      <c r="T219" s="52"/>
      <c r="U219" s="101"/>
      <c r="V219" s="52"/>
      <c r="W219" s="95"/>
      <c r="X219" s="420"/>
      <c r="Y219" s="536"/>
      <c r="Z219" s="69"/>
      <c r="AA219" s="99"/>
      <c r="AB219" s="99"/>
      <c r="AC219" s="99"/>
      <c r="AD219" s="99"/>
      <c r="AE219" s="99"/>
      <c r="AF219" s="38"/>
      <c r="AG219" s="38"/>
      <c r="AH219" s="39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</row>
    <row r="220" spans="2:59" ht="15.75" customHeight="1">
      <c r="Q220" s="46"/>
      <c r="R220" s="38"/>
      <c r="S220" s="31"/>
      <c r="T220" s="215"/>
      <c r="U220" s="215"/>
      <c r="V220" s="215"/>
      <c r="W220" s="429"/>
      <c r="X220" s="688"/>
      <c r="Y220" s="689"/>
      <c r="Z220" s="69"/>
      <c r="AA220" s="52"/>
      <c r="AB220" s="52"/>
      <c r="AC220" s="52"/>
      <c r="AD220" s="52"/>
      <c r="AE220" s="99"/>
      <c r="AF220" s="38"/>
      <c r="AG220" s="58"/>
      <c r="AH220" s="56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</row>
    <row r="221" spans="2:59">
      <c r="C221" s="44"/>
      <c r="D221" s="13" t="s">
        <v>212</v>
      </c>
      <c r="E221" s="60"/>
      <c r="R221" s="38"/>
      <c r="S221" s="69"/>
      <c r="T221" s="69"/>
      <c r="U221" s="69"/>
      <c r="V221" s="69"/>
      <c r="W221" s="69"/>
      <c r="X221" s="275"/>
      <c r="Y221" s="56"/>
      <c r="Z221" s="69"/>
      <c r="AA221" s="52"/>
      <c r="AB221" s="52"/>
      <c r="AC221" s="52"/>
      <c r="AD221" s="52"/>
      <c r="AE221" s="99"/>
      <c r="AF221" s="38"/>
      <c r="AG221" s="302"/>
      <c r="AH221" s="63"/>
      <c r="AI221" s="397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</row>
    <row r="222" spans="2:59" ht="15" customHeight="1">
      <c r="C222" s="15" t="s">
        <v>886</v>
      </c>
      <c r="D222" s="22"/>
      <c r="E222" s="2"/>
      <c r="F222"/>
      <c r="I222"/>
      <c r="J222"/>
      <c r="K222" s="36"/>
      <c r="L222" s="36"/>
      <c r="M222"/>
      <c r="N222"/>
      <c r="O222"/>
      <c r="P222"/>
      <c r="Q222" s="38"/>
      <c r="R222" s="56"/>
      <c r="S222" s="67"/>
      <c r="T222" s="69"/>
      <c r="U222" s="69"/>
      <c r="V222" s="69"/>
      <c r="W222" s="69"/>
      <c r="X222" s="69"/>
      <c r="Y222" s="69"/>
      <c r="Z222" s="69"/>
      <c r="AA222" s="52"/>
      <c r="AB222" s="52"/>
      <c r="AC222" s="52"/>
      <c r="AD222" s="52"/>
      <c r="AE222" s="99"/>
      <c r="AF222" s="38"/>
      <c r="AG222" s="28"/>
      <c r="AH222" s="30"/>
      <c r="AI222" s="31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</row>
    <row r="223" spans="2:59" ht="16.5" customHeight="1">
      <c r="C223" s="91" t="s">
        <v>361</v>
      </c>
      <c r="I223" s="155" t="s">
        <v>382</v>
      </c>
      <c r="N223" s="9"/>
      <c r="R223" s="30"/>
      <c r="S223" s="94"/>
      <c r="T223" s="52"/>
      <c r="U223" s="52"/>
      <c r="V223" s="52"/>
      <c r="W223" s="95"/>
      <c r="X223" s="314"/>
      <c r="Y223" s="508"/>
      <c r="Z223" s="69"/>
      <c r="AA223" s="59"/>
      <c r="AB223" s="283"/>
      <c r="AC223" s="59"/>
      <c r="AD223" s="59"/>
      <c r="AE223" s="107"/>
      <c r="AF223" s="38"/>
      <c r="AG223" s="28"/>
      <c r="AH223" s="30"/>
      <c r="AI223" s="94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</row>
    <row r="224" spans="2:59" ht="20.25" customHeight="1">
      <c r="C224" s="44" t="s">
        <v>887</v>
      </c>
      <c r="R224" s="30"/>
      <c r="S224" s="94"/>
      <c r="T224" s="52"/>
      <c r="U224" s="52"/>
      <c r="V224" s="52"/>
      <c r="W224" s="95"/>
      <c r="X224" s="314"/>
      <c r="Y224" s="536"/>
      <c r="Z224" s="69"/>
      <c r="AA224" s="607"/>
      <c r="AB224" s="545"/>
      <c r="AC224" s="545"/>
      <c r="AD224" s="546"/>
      <c r="AE224" s="546"/>
      <c r="AF224" s="38"/>
      <c r="AG224" s="53"/>
      <c r="AH224" s="30"/>
      <c r="AI224" s="67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</row>
    <row r="225" spans="2:59" ht="21" customHeight="1">
      <c r="B225" s="111" t="s">
        <v>355</v>
      </c>
      <c r="C225" s="36"/>
      <c r="D225"/>
      <c r="F225" s="157" t="s">
        <v>885</v>
      </c>
      <c r="I225" s="158" t="s">
        <v>0</v>
      </c>
      <c r="J225"/>
      <c r="K225" s="43" t="s">
        <v>474</v>
      </c>
      <c r="L225" s="36"/>
      <c r="M225" s="36"/>
      <c r="N225" s="159"/>
      <c r="P225" s="80"/>
      <c r="R225" s="30"/>
      <c r="S225" s="94"/>
      <c r="T225" s="52"/>
      <c r="U225" s="52"/>
      <c r="V225" s="52"/>
      <c r="W225" s="95"/>
      <c r="X225" s="314"/>
      <c r="Y225" s="508"/>
      <c r="Z225" s="69"/>
      <c r="AA225" s="393"/>
      <c r="AB225" s="393"/>
      <c r="AC225" s="394"/>
      <c r="AD225" s="394"/>
      <c r="AE225" s="395"/>
      <c r="AF225" s="38"/>
      <c r="AG225" s="28"/>
      <c r="AH225" s="30"/>
      <c r="AI225" s="94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</row>
    <row r="226" spans="2:59" ht="18" customHeight="1">
      <c r="B226" s="160" t="s">
        <v>357</v>
      </c>
      <c r="C226" s="161" t="s">
        <v>906</v>
      </c>
      <c r="D226" s="162" t="s">
        <v>180</v>
      </c>
      <c r="E226" s="163" t="s">
        <v>181</v>
      </c>
      <c r="F226" s="164"/>
      <c r="G226" s="164"/>
      <c r="H226" s="167"/>
      <c r="I226" s="166" t="s">
        <v>333</v>
      </c>
      <c r="J226" s="167"/>
      <c r="K226" s="168"/>
      <c r="L226" s="169"/>
      <c r="M226" s="170" t="s">
        <v>377</v>
      </c>
      <c r="N226" s="167"/>
      <c r="O226" s="167"/>
      <c r="P226" s="484"/>
      <c r="Q226" s="172" t="s">
        <v>368</v>
      </c>
      <c r="R226" s="30"/>
      <c r="S226" s="94"/>
      <c r="T226" s="52"/>
      <c r="U226" s="52"/>
      <c r="V226" s="52"/>
      <c r="W226" s="95"/>
      <c r="X226" s="314"/>
      <c r="Y226" s="508"/>
      <c r="Z226" s="69"/>
      <c r="AA226" s="72"/>
      <c r="AB226" s="72"/>
      <c r="AC226" s="72"/>
      <c r="AD226" s="72"/>
      <c r="AE226" s="72"/>
      <c r="AF226" s="38"/>
      <c r="AG226" s="28"/>
      <c r="AH226" s="30"/>
      <c r="AI226" s="94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</row>
    <row r="227" spans="2:59">
      <c r="B227" s="177" t="s">
        <v>335</v>
      </c>
      <c r="C227" s="178"/>
      <c r="D227" s="179" t="s">
        <v>187</v>
      </c>
      <c r="E227" s="180"/>
      <c r="F227" s="181"/>
      <c r="G227" s="182" t="s">
        <v>924</v>
      </c>
      <c r="H227" s="183" t="s">
        <v>753</v>
      </c>
      <c r="I227" s="486"/>
      <c r="J227" s="486"/>
      <c r="K227" s="486"/>
      <c r="L227" s="487"/>
      <c r="M227" s="488" t="s">
        <v>376</v>
      </c>
      <c r="N227" s="486"/>
      <c r="O227" s="486"/>
      <c r="P227" s="487"/>
      <c r="Q227" s="188" t="s">
        <v>364</v>
      </c>
      <c r="R227" s="31"/>
      <c r="S227" s="94"/>
      <c r="T227" s="52"/>
      <c r="U227" s="52"/>
      <c r="V227" s="52"/>
      <c r="W227" s="95"/>
      <c r="X227" s="314"/>
      <c r="Y227" s="508"/>
      <c r="Z227" s="69"/>
      <c r="AA227" s="69"/>
      <c r="AB227" s="69"/>
      <c r="AC227" s="69"/>
      <c r="AD227" s="69"/>
      <c r="AE227" s="38"/>
      <c r="AF227" s="38"/>
      <c r="AG227" s="28"/>
      <c r="AH227" s="30"/>
      <c r="AI227" s="94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</row>
    <row r="228" spans="2:59">
      <c r="B228" s="177" t="s">
        <v>344</v>
      </c>
      <c r="C228" s="178" t="s">
        <v>186</v>
      </c>
      <c r="D228" s="193"/>
      <c r="E228" s="179" t="s">
        <v>188</v>
      </c>
      <c r="F228" s="194" t="s">
        <v>56</v>
      </c>
      <c r="G228" s="182" t="s">
        <v>925</v>
      </c>
      <c r="H228" s="195" t="s">
        <v>191</v>
      </c>
      <c r="I228" s="180"/>
      <c r="J228" s="196"/>
      <c r="K228" s="167"/>
      <c r="L228" s="196"/>
      <c r="M228" s="197" t="s">
        <v>345</v>
      </c>
      <c r="N228" s="198" t="s">
        <v>346</v>
      </c>
      <c r="O228" s="199" t="s">
        <v>347</v>
      </c>
      <c r="P228" s="200" t="s">
        <v>348</v>
      </c>
      <c r="Q228" s="490" t="s">
        <v>319</v>
      </c>
      <c r="R228" s="30"/>
      <c r="S228" s="94"/>
      <c r="T228" s="52"/>
      <c r="U228" s="52"/>
      <c r="V228" s="52"/>
      <c r="W228" s="95"/>
      <c r="X228" s="314"/>
      <c r="Y228" s="508"/>
      <c r="Z228" s="69"/>
      <c r="AA228" s="38"/>
      <c r="AB228" s="38"/>
      <c r="AC228" s="38"/>
      <c r="AD228" s="38"/>
      <c r="AE228" s="38"/>
      <c r="AF228" s="38"/>
      <c r="AG228" s="38"/>
      <c r="AH228" s="39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</row>
    <row r="229" spans="2:59">
      <c r="B229" s="203"/>
      <c r="C229" s="204"/>
      <c r="D229" s="184"/>
      <c r="E229" s="205" t="s">
        <v>6</v>
      </c>
      <c r="F229" s="206" t="s">
        <v>7</v>
      </c>
      <c r="G229" s="491" t="s">
        <v>8</v>
      </c>
      <c r="H229" s="208" t="s">
        <v>468</v>
      </c>
      <c r="I229" s="209" t="s">
        <v>336</v>
      </c>
      <c r="J229" s="210" t="s">
        <v>337</v>
      </c>
      <c r="K229" s="211" t="s">
        <v>338</v>
      </c>
      <c r="L229" s="210" t="s">
        <v>339</v>
      </c>
      <c r="M229" s="212" t="s">
        <v>340</v>
      </c>
      <c r="N229" s="210" t="s">
        <v>341</v>
      </c>
      <c r="O229" s="211" t="s">
        <v>342</v>
      </c>
      <c r="P229" s="213" t="s">
        <v>343</v>
      </c>
      <c r="Q229" s="204"/>
      <c r="R229" s="384"/>
      <c r="S229" s="31"/>
      <c r="T229" s="275"/>
      <c r="U229" s="275"/>
      <c r="V229" s="275"/>
      <c r="W229" s="690"/>
      <c r="X229" s="688"/>
      <c r="Y229" s="689"/>
      <c r="Z229" s="69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</row>
    <row r="230" spans="2:59">
      <c r="B230" s="216" t="s">
        <v>884</v>
      </c>
      <c r="C230" s="217"/>
      <c r="D230" s="218">
        <v>1</v>
      </c>
      <c r="E230" s="219">
        <v>77</v>
      </c>
      <c r="F230" s="220">
        <v>79</v>
      </c>
      <c r="G230" s="221">
        <v>335</v>
      </c>
      <c r="H230" s="221">
        <v>2350</v>
      </c>
      <c r="I230" s="219">
        <v>60</v>
      </c>
      <c r="J230" s="220">
        <v>1.2</v>
      </c>
      <c r="K230" s="220">
        <v>1.4</v>
      </c>
      <c r="L230" s="493">
        <v>700</v>
      </c>
      <c r="M230" s="494">
        <v>1100</v>
      </c>
      <c r="N230" s="494">
        <v>1100</v>
      </c>
      <c r="O230" s="494">
        <v>250</v>
      </c>
      <c r="P230" s="494">
        <v>12</v>
      </c>
      <c r="Q230" s="226"/>
      <c r="R230" s="384"/>
      <c r="S230" s="691"/>
      <c r="T230" s="28"/>
      <c r="U230" s="30"/>
      <c r="V230" s="107"/>
      <c r="W230" s="315"/>
      <c r="X230" s="315"/>
      <c r="Y230" s="95"/>
      <c r="Z230" s="314"/>
      <c r="AA230" s="536"/>
      <c r="AB230" s="69"/>
      <c r="AC230" s="69"/>
      <c r="AD230" s="69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</row>
    <row r="231" spans="2:59">
      <c r="B231" s="355"/>
      <c r="C231" s="426" t="s">
        <v>158</v>
      </c>
      <c r="D231" s="498"/>
      <c r="E231" s="692"/>
      <c r="F231" s="576"/>
      <c r="G231" s="576"/>
      <c r="H231" s="693"/>
      <c r="I231" s="559"/>
      <c r="J231" s="561"/>
      <c r="K231" s="694"/>
      <c r="L231" s="561"/>
      <c r="M231" s="561"/>
      <c r="N231" s="561"/>
      <c r="O231" s="561"/>
      <c r="P231" s="562"/>
      <c r="Q231" s="657"/>
      <c r="R231" s="279"/>
      <c r="S231" s="38"/>
      <c r="T231" s="58"/>
      <c r="U231" s="30"/>
      <c r="V231" s="38"/>
      <c r="W231" s="69"/>
      <c r="X231" s="69"/>
      <c r="Y231" s="69"/>
      <c r="Z231" s="69"/>
      <c r="AA231" s="69"/>
      <c r="AB231" s="38"/>
      <c r="AC231" s="38"/>
      <c r="AD231" s="485"/>
      <c r="AE231" s="80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</row>
    <row r="232" spans="2:59">
      <c r="B232" s="646" t="s">
        <v>971</v>
      </c>
      <c r="C232" s="658" t="s">
        <v>974</v>
      </c>
      <c r="D232" s="294">
        <v>60</v>
      </c>
      <c r="E232" s="381">
        <v>0.69359999999999999</v>
      </c>
      <c r="F232" s="300">
        <v>0.111</v>
      </c>
      <c r="G232" s="381">
        <v>4.3193999999999999</v>
      </c>
      <c r="H232" s="441">
        <v>21.06</v>
      </c>
      <c r="I232" s="518">
        <v>9.3114000000000008</v>
      </c>
      <c r="J232" s="518">
        <v>1.9199999999999998E-2</v>
      </c>
      <c r="K232" s="376">
        <v>2.0400000000000001E-2</v>
      </c>
      <c r="L232" s="518">
        <v>0</v>
      </c>
      <c r="M232" s="376">
        <v>19.885200000000001</v>
      </c>
      <c r="N232" s="300">
        <v>17.4102</v>
      </c>
      <c r="O232" s="376">
        <v>10.369199999999999</v>
      </c>
      <c r="P232" s="301">
        <v>0.76</v>
      </c>
      <c r="Q232" s="253">
        <v>12</v>
      </c>
      <c r="S232" s="69"/>
      <c r="T232" s="38"/>
      <c r="U232" s="94"/>
      <c r="V232" s="315"/>
      <c r="W232" s="315"/>
      <c r="X232" s="315"/>
      <c r="Y232" s="95"/>
      <c r="Z232" s="314"/>
      <c r="AA232" s="38"/>
      <c r="AB232" s="69"/>
      <c r="AC232" s="69"/>
      <c r="AD232" s="69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</row>
    <row r="233" spans="2:59" ht="14.4" customHeight="1">
      <c r="B233" s="633" t="s">
        <v>939</v>
      </c>
      <c r="C233" s="695" t="s">
        <v>520</v>
      </c>
      <c r="D233" s="246">
        <v>200</v>
      </c>
      <c r="E233" s="696">
        <v>10.657400000000001</v>
      </c>
      <c r="F233" s="697">
        <v>22.869</v>
      </c>
      <c r="G233" s="697">
        <v>32.494</v>
      </c>
      <c r="H233" s="250">
        <v>378.42660000000001</v>
      </c>
      <c r="I233" s="259">
        <v>0.44</v>
      </c>
      <c r="J233" s="259">
        <v>7.6999999999999999E-2</v>
      </c>
      <c r="K233" s="259">
        <v>0.02</v>
      </c>
      <c r="L233" s="250">
        <v>294.39999999999998</v>
      </c>
      <c r="M233" s="248">
        <v>23.419</v>
      </c>
      <c r="N233" s="248">
        <v>20.441700000000001</v>
      </c>
      <c r="O233" s="248">
        <v>4.8140999999999998</v>
      </c>
      <c r="P233" s="262">
        <v>1.04</v>
      </c>
      <c r="Q233" s="579">
        <v>53</v>
      </c>
      <c r="S233" s="69"/>
      <c r="T233" s="30"/>
      <c r="U233" s="94"/>
      <c r="V233" s="99"/>
      <c r="W233" s="99"/>
      <c r="X233" s="99"/>
      <c r="Y233" s="644"/>
      <c r="Z233" s="354"/>
      <c r="AA233" s="508"/>
      <c r="AB233" s="69"/>
      <c r="AC233" s="69"/>
      <c r="AD233" s="69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</row>
    <row r="234" spans="2:59">
      <c r="B234" s="509" t="s">
        <v>940</v>
      </c>
      <c r="C234" s="245" t="s">
        <v>536</v>
      </c>
      <c r="D234" s="246">
        <v>200</v>
      </c>
      <c r="E234" s="267">
        <v>0.3</v>
      </c>
      <c r="F234" s="259">
        <v>0.01</v>
      </c>
      <c r="G234" s="258">
        <v>14.757</v>
      </c>
      <c r="H234" s="260">
        <v>61.11</v>
      </c>
      <c r="I234" s="383">
        <v>2.1</v>
      </c>
      <c r="J234" s="248">
        <v>0</v>
      </c>
      <c r="K234" s="248">
        <v>0</v>
      </c>
      <c r="L234" s="248">
        <v>0</v>
      </c>
      <c r="M234" s="248">
        <v>16.36</v>
      </c>
      <c r="N234" s="248">
        <v>10.7</v>
      </c>
      <c r="O234" s="248">
        <v>4.3</v>
      </c>
      <c r="P234" s="262">
        <v>6.2E-2</v>
      </c>
      <c r="Q234" s="253">
        <v>83</v>
      </c>
      <c r="S234" s="56"/>
      <c r="T234" s="30"/>
      <c r="U234" s="94"/>
      <c r="V234" s="52"/>
      <c r="W234" s="52"/>
      <c r="X234" s="98"/>
      <c r="Y234" s="95"/>
      <c r="Z234" s="314"/>
      <c r="AA234" s="519"/>
      <c r="AB234" s="70"/>
      <c r="AC234" s="70"/>
      <c r="AD234" s="70"/>
      <c r="AE234" s="70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</row>
    <row r="235" spans="2:59" ht="14.25" customHeight="1">
      <c r="B235" s="244" t="s">
        <v>9</v>
      </c>
      <c r="C235" s="256" t="s">
        <v>10</v>
      </c>
      <c r="D235" s="246">
        <v>35</v>
      </c>
      <c r="E235" s="257">
        <v>1.3480000000000001</v>
      </c>
      <c r="F235" s="258">
        <v>0.48099999999999998</v>
      </c>
      <c r="G235" s="259">
        <v>18.97</v>
      </c>
      <c r="H235" s="250">
        <v>85.600999999999999</v>
      </c>
      <c r="I235" s="248">
        <v>0</v>
      </c>
      <c r="J235" s="248">
        <v>4.2999999999999997E-2</v>
      </c>
      <c r="K235" s="248">
        <v>1.4E-2</v>
      </c>
      <c r="L235" s="250">
        <v>0</v>
      </c>
      <c r="M235" s="261">
        <v>7</v>
      </c>
      <c r="N235" s="248">
        <v>22.75</v>
      </c>
      <c r="O235" s="248">
        <v>4.9000000000000004</v>
      </c>
      <c r="P235" s="248">
        <v>3.85E-2</v>
      </c>
      <c r="Q235" s="253">
        <v>20</v>
      </c>
      <c r="S235" s="30"/>
      <c r="T235" s="698"/>
      <c r="U235" s="94"/>
      <c r="V235" s="52"/>
      <c r="W235" s="52"/>
      <c r="X235" s="52"/>
      <c r="Y235" s="378"/>
      <c r="Z235" s="314"/>
      <c r="AA235" s="508"/>
      <c r="AB235" s="72"/>
      <c r="AC235" s="72"/>
      <c r="AD235" s="72"/>
      <c r="AE235" s="72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</row>
    <row r="236" spans="2:59" ht="13.5" customHeight="1">
      <c r="B236" s="544" t="s">
        <v>9</v>
      </c>
      <c r="C236" s="400" t="s">
        <v>428</v>
      </c>
      <c r="D236" s="306">
        <v>20</v>
      </c>
      <c r="E236" s="295">
        <v>1.1299999999999999</v>
      </c>
      <c r="F236" s="296">
        <v>0.3</v>
      </c>
      <c r="G236" s="296">
        <v>8.3729999999999993</v>
      </c>
      <c r="H236" s="250">
        <v>40.712000000000003</v>
      </c>
      <c r="I236" s="297">
        <v>0</v>
      </c>
      <c r="J236" s="297">
        <v>0.04</v>
      </c>
      <c r="K236" s="297">
        <v>0.04</v>
      </c>
      <c r="L236" s="298">
        <v>0</v>
      </c>
      <c r="M236" s="299">
        <v>6.6</v>
      </c>
      <c r="N236" s="300">
        <v>46.8</v>
      </c>
      <c r="O236" s="297">
        <v>1.32</v>
      </c>
      <c r="P236" s="300">
        <v>8.8000000000000005E-3</v>
      </c>
      <c r="Q236" s="253">
        <v>21</v>
      </c>
      <c r="R236" s="512"/>
      <c r="S236" s="30"/>
      <c r="T236" s="30"/>
      <c r="U236" s="94"/>
      <c r="V236" s="52"/>
      <c r="W236" s="52"/>
      <c r="X236" s="52"/>
      <c r="Y236" s="378"/>
      <c r="Z236" s="314"/>
      <c r="AA236" s="508"/>
      <c r="AB236" s="69"/>
      <c r="AC236" s="69"/>
      <c r="AD236" s="69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</row>
    <row r="237" spans="2:59" ht="16.5" customHeight="1">
      <c r="B237" s="317" t="s">
        <v>210</v>
      </c>
      <c r="D237" s="42">
        <f>SUM(D232:D236)</f>
        <v>515</v>
      </c>
      <c r="E237" s="521">
        <f t="shared" ref="E237:P237" si="36">SUM(E232:E236)</f>
        <v>14.129000000000001</v>
      </c>
      <c r="F237" s="406">
        <f t="shared" si="36"/>
        <v>23.771000000000004</v>
      </c>
      <c r="G237" s="320">
        <f t="shared" si="36"/>
        <v>78.91340000000001</v>
      </c>
      <c r="H237" s="639">
        <f t="shared" si="36"/>
        <v>586.90959999999995</v>
      </c>
      <c r="I237" s="407">
        <f t="shared" si="36"/>
        <v>11.8514</v>
      </c>
      <c r="J237" s="407">
        <f t="shared" si="36"/>
        <v>0.1792</v>
      </c>
      <c r="K237" s="407">
        <f t="shared" si="36"/>
        <v>9.4400000000000012E-2</v>
      </c>
      <c r="L237" s="407">
        <f t="shared" si="36"/>
        <v>294.39999999999998</v>
      </c>
      <c r="M237" s="407">
        <f t="shared" si="36"/>
        <v>73.264199999999988</v>
      </c>
      <c r="N237" s="467">
        <f t="shared" si="36"/>
        <v>118.1019</v>
      </c>
      <c r="O237" s="407">
        <f t="shared" si="36"/>
        <v>25.703299999999999</v>
      </c>
      <c r="P237" s="699">
        <f t="shared" si="36"/>
        <v>1.9093</v>
      </c>
      <c r="Q237" s="531"/>
      <c r="R237" s="38"/>
      <c r="S237" s="30"/>
      <c r="T237" s="38"/>
      <c r="U237" s="56"/>
      <c r="V237" s="271"/>
      <c r="W237" s="272"/>
      <c r="X237" s="273"/>
      <c r="Y237" s="274"/>
      <c r="Z237" s="275"/>
      <c r="AA237" s="72"/>
      <c r="AB237" s="52"/>
      <c r="AC237" s="52"/>
      <c r="AD237" s="52"/>
      <c r="AE237" s="99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</row>
    <row r="238" spans="2:59" ht="15" customHeight="1">
      <c r="B238" s="330"/>
      <c r="C238" s="331" t="s">
        <v>11</v>
      </c>
      <c r="D238" s="527">
        <v>0.25</v>
      </c>
      <c r="E238" s="333">
        <v>19.25</v>
      </c>
      <c r="F238" s="334">
        <v>19.75</v>
      </c>
      <c r="G238" s="335">
        <v>83.75</v>
      </c>
      <c r="H238" s="336">
        <v>587.5</v>
      </c>
      <c r="I238" s="338">
        <v>15</v>
      </c>
      <c r="J238" s="338">
        <v>0.3</v>
      </c>
      <c r="K238" s="339">
        <v>0.35</v>
      </c>
      <c r="L238" s="340">
        <v>175</v>
      </c>
      <c r="M238" s="341">
        <v>275</v>
      </c>
      <c r="N238" s="342">
        <v>275</v>
      </c>
      <c r="O238" s="340">
        <v>62.5</v>
      </c>
      <c r="P238" s="343">
        <v>3</v>
      </c>
      <c r="Q238" s="531"/>
      <c r="R238" s="28"/>
      <c r="S238" s="30"/>
      <c r="T238" s="275"/>
      <c r="U238" s="52"/>
      <c r="V238" s="98"/>
      <c r="W238" s="98"/>
      <c r="X238" s="98"/>
      <c r="Y238" s="98"/>
      <c r="Z238" s="69"/>
      <c r="AA238" s="69"/>
      <c r="AB238" s="52"/>
      <c r="AC238" s="52"/>
      <c r="AD238" s="52"/>
      <c r="AE238" s="99"/>
      <c r="AF238" s="38"/>
      <c r="AG238" s="461"/>
      <c r="AH238" s="461"/>
      <c r="AI238" s="461"/>
      <c r="AJ238" s="122"/>
      <c r="AK238" s="123"/>
      <c r="AL238" s="461"/>
      <c r="AM238" s="122"/>
      <c r="AN238" s="122"/>
      <c r="AO238" s="461"/>
      <c r="AP238" s="124"/>
      <c r="AQ238" s="461"/>
      <c r="AR238" s="461"/>
      <c r="AS238" s="38"/>
      <c r="AT238" s="70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</row>
    <row r="239" spans="2:59" ht="15" customHeight="1">
      <c r="B239" s="345"/>
      <c r="C239" s="346" t="s">
        <v>476</v>
      </c>
      <c r="D239" s="347"/>
      <c r="E239" s="348">
        <f t="shared" ref="E239:P239" si="37">(E237*100/E230)-25</f>
        <v>-6.6506493506493491</v>
      </c>
      <c r="F239" s="349">
        <f t="shared" si="37"/>
        <v>5.0898734177215239</v>
      </c>
      <c r="G239" s="349">
        <f t="shared" si="37"/>
        <v>-1.4437611940298467</v>
      </c>
      <c r="H239" s="349">
        <f t="shared" si="37"/>
        <v>-2.5123404255321446E-2</v>
      </c>
      <c r="I239" s="349">
        <f t="shared" si="37"/>
        <v>-5.2476666666666638</v>
      </c>
      <c r="J239" s="349">
        <f t="shared" si="37"/>
        <v>-10.066666666666668</v>
      </c>
      <c r="K239" s="349">
        <f t="shared" si="37"/>
        <v>-18.257142857142856</v>
      </c>
      <c r="L239" s="349">
        <f t="shared" si="37"/>
        <v>17.05714285714285</v>
      </c>
      <c r="M239" s="349">
        <f t="shared" si="37"/>
        <v>-18.339618181818182</v>
      </c>
      <c r="N239" s="349">
        <f t="shared" si="37"/>
        <v>-14.263463636363635</v>
      </c>
      <c r="O239" s="349">
        <f t="shared" si="37"/>
        <v>-14.718680000000001</v>
      </c>
      <c r="P239" s="352">
        <f t="shared" si="37"/>
        <v>-9.0891666666666655</v>
      </c>
      <c r="Q239" s="531"/>
      <c r="R239" s="38"/>
      <c r="S239" s="30"/>
      <c r="T239" s="56"/>
      <c r="U239" s="38"/>
      <c r="V239" s="69"/>
      <c r="W239" s="69"/>
      <c r="X239" s="69"/>
      <c r="Y239" s="69"/>
      <c r="Z239" s="69"/>
      <c r="AA239" s="69"/>
      <c r="AB239" s="52"/>
      <c r="AC239" s="52"/>
      <c r="AD239" s="52"/>
      <c r="AE239" s="99"/>
      <c r="AF239" s="38"/>
      <c r="AG239" s="461"/>
      <c r="AH239" s="461"/>
      <c r="AI239" s="461"/>
      <c r="AJ239" s="461"/>
      <c r="AK239" s="461"/>
      <c r="AL239" s="461"/>
      <c r="AM239" s="461"/>
      <c r="AN239" s="461"/>
      <c r="AO239" s="461"/>
      <c r="AP239" s="461"/>
      <c r="AQ239" s="461"/>
      <c r="AR239" s="461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</row>
    <row r="240" spans="2:59" ht="15.5">
      <c r="B240" s="700"/>
      <c r="C240" s="701" t="s">
        <v>123</v>
      </c>
      <c r="D240" s="171"/>
      <c r="E240" s="702"/>
      <c r="F240" s="503"/>
      <c r="G240" s="503"/>
      <c r="H240" s="503"/>
      <c r="I240" s="503"/>
      <c r="J240" s="503"/>
      <c r="K240" s="503"/>
      <c r="L240" s="503"/>
      <c r="M240" s="503"/>
      <c r="N240" s="503"/>
      <c r="O240" s="503"/>
      <c r="P240" s="703"/>
      <c r="Q240" s="657"/>
      <c r="R240" s="28"/>
      <c r="S240" s="38"/>
      <c r="T240" s="30"/>
      <c r="U240" s="94"/>
      <c r="V240" s="52"/>
      <c r="W240" s="52"/>
      <c r="X240" s="52"/>
      <c r="Y240" s="401"/>
      <c r="Z240" s="314"/>
      <c r="AA240" s="536"/>
      <c r="AB240" s="52"/>
      <c r="AC240" s="103"/>
      <c r="AD240" s="52"/>
      <c r="AE240" s="99"/>
      <c r="AF240" s="38"/>
      <c r="AG240" s="38"/>
      <c r="AH240" s="38"/>
      <c r="AI240" s="38"/>
      <c r="AJ240" s="122"/>
      <c r="AK240" s="122"/>
      <c r="AL240" s="38"/>
      <c r="AM240" s="122"/>
      <c r="AN240" s="122"/>
      <c r="AO240" s="38"/>
      <c r="AP240" s="30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</row>
    <row r="241" spans="2:59" ht="15.5">
      <c r="B241" s="435" t="s">
        <v>636</v>
      </c>
      <c r="C241" s="373" t="s">
        <v>635</v>
      </c>
      <c r="D241" s="246">
        <v>60</v>
      </c>
      <c r="E241" s="257">
        <v>0.82499999999999996</v>
      </c>
      <c r="F241" s="259">
        <v>1.95</v>
      </c>
      <c r="G241" s="258">
        <v>4.125</v>
      </c>
      <c r="H241" s="260">
        <v>37.575000000000003</v>
      </c>
      <c r="I241" s="248">
        <v>1.3125</v>
      </c>
      <c r="J241" s="248">
        <v>0.03</v>
      </c>
      <c r="K241" s="248">
        <v>0.04</v>
      </c>
      <c r="L241" s="248">
        <v>79.260000000000005</v>
      </c>
      <c r="M241" s="248">
        <v>16.350000000000001</v>
      </c>
      <c r="N241" s="248">
        <v>32.25</v>
      </c>
      <c r="O241" s="248">
        <v>21.75</v>
      </c>
      <c r="P241" s="704">
        <v>0.4</v>
      </c>
      <c r="Q241" s="368">
        <v>7</v>
      </c>
      <c r="R241" s="705"/>
      <c r="S241" s="279"/>
      <c r="T241" s="30"/>
      <c r="U241" s="94"/>
      <c r="V241" s="52"/>
      <c r="W241" s="52"/>
      <c r="X241" s="52"/>
      <c r="Y241" s="401"/>
      <c r="Z241" s="354"/>
      <c r="AA241" s="38"/>
      <c r="AB241" s="283"/>
      <c r="AC241" s="460"/>
      <c r="AD241" s="59"/>
      <c r="AE241" s="107"/>
      <c r="AF241" s="38"/>
      <c r="AG241" s="134"/>
      <c r="AH241" s="135"/>
      <c r="AI241" s="136"/>
      <c r="AJ241" s="137"/>
      <c r="AK241" s="138"/>
      <c r="AL241" s="138"/>
      <c r="AM241" s="138"/>
      <c r="AN241" s="138"/>
      <c r="AO241" s="138"/>
      <c r="AP241" s="138"/>
      <c r="AQ241" s="134"/>
      <c r="AR241" s="134"/>
      <c r="AS241" s="139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</row>
    <row r="242" spans="2:59">
      <c r="B242" s="706" t="s">
        <v>981</v>
      </c>
      <c r="C242" s="256" t="s">
        <v>844</v>
      </c>
      <c r="D242" s="246">
        <v>200</v>
      </c>
      <c r="E242" s="267">
        <v>2.62</v>
      </c>
      <c r="F242" s="259">
        <v>2.79</v>
      </c>
      <c r="G242" s="259">
        <v>13.65</v>
      </c>
      <c r="H242" s="260">
        <v>90.43</v>
      </c>
      <c r="I242" s="259">
        <v>3.76</v>
      </c>
      <c r="J242" s="259">
        <v>0.06</v>
      </c>
      <c r="K242" s="259">
        <v>0.06</v>
      </c>
      <c r="L242" s="268">
        <v>111.01</v>
      </c>
      <c r="M242" s="248">
        <v>28.81</v>
      </c>
      <c r="N242" s="248">
        <v>52.1</v>
      </c>
      <c r="O242" s="248">
        <v>15.06</v>
      </c>
      <c r="P242" s="704">
        <v>0.61</v>
      </c>
      <c r="Q242" s="253">
        <v>31</v>
      </c>
      <c r="R242" s="28"/>
      <c r="S242" s="38"/>
      <c r="T242" s="63"/>
      <c r="U242" s="94"/>
      <c r="V242" s="52"/>
      <c r="W242" s="52"/>
      <c r="X242" s="98"/>
      <c r="Y242" s="401"/>
      <c r="Z242" s="354"/>
      <c r="AA242" s="38"/>
      <c r="AB242" s="69"/>
      <c r="AC242" s="69"/>
      <c r="AD242" s="69"/>
      <c r="AE242" s="38"/>
      <c r="AF242" s="38"/>
      <c r="AG242" s="142"/>
      <c r="AH242" s="142"/>
      <c r="AI242" s="142"/>
      <c r="AJ242" s="143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</row>
    <row r="243" spans="2:59">
      <c r="B243" s="379" t="s">
        <v>634</v>
      </c>
      <c r="C243" s="707" t="s">
        <v>631</v>
      </c>
      <c r="D243" s="246">
        <v>90</v>
      </c>
      <c r="E243" s="267">
        <v>14.4</v>
      </c>
      <c r="F243" s="259">
        <v>13.95</v>
      </c>
      <c r="G243" s="386">
        <v>10.8</v>
      </c>
      <c r="H243" s="260">
        <v>227.7</v>
      </c>
      <c r="I243" s="259">
        <v>0</v>
      </c>
      <c r="J243" s="259">
        <v>0.126</v>
      </c>
      <c r="K243" s="386">
        <v>0.15</v>
      </c>
      <c r="L243" s="250">
        <v>42.3</v>
      </c>
      <c r="M243" s="248">
        <v>45</v>
      </c>
      <c r="N243" s="248">
        <v>153</v>
      </c>
      <c r="O243" s="248">
        <v>20.7</v>
      </c>
      <c r="P243" s="704">
        <v>2.4</v>
      </c>
      <c r="Q243" s="253">
        <v>55</v>
      </c>
      <c r="R243" s="80"/>
      <c r="S243" s="56"/>
      <c r="T243" s="353"/>
      <c r="U243" s="94"/>
      <c r="V243" s="52"/>
      <c r="W243" s="52"/>
      <c r="X243" s="98"/>
      <c r="Y243" s="513"/>
      <c r="Z243" s="354"/>
      <c r="AA243" s="38"/>
      <c r="AB243" s="103"/>
      <c r="AC243" s="52"/>
      <c r="AD243" s="52"/>
      <c r="AE243" s="99"/>
      <c r="AF243" s="38"/>
      <c r="AG243" s="52"/>
      <c r="AH243" s="52"/>
      <c r="AI243" s="52"/>
      <c r="AJ243" s="95"/>
      <c r="AK243" s="52"/>
      <c r="AL243" s="52"/>
      <c r="AM243" s="52"/>
      <c r="AN243" s="52"/>
      <c r="AO243" s="52"/>
      <c r="AP243" s="52"/>
      <c r="AQ243" s="52"/>
      <c r="AR243" s="52"/>
      <c r="AS243" s="99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</row>
    <row r="244" spans="2:59">
      <c r="B244" s="379" t="s">
        <v>845</v>
      </c>
      <c r="C244" s="385" t="s">
        <v>708</v>
      </c>
      <c r="D244" s="246">
        <v>150</v>
      </c>
      <c r="E244" s="267">
        <v>3.27</v>
      </c>
      <c r="F244" s="259">
        <v>5.78</v>
      </c>
      <c r="G244" s="386">
        <v>23</v>
      </c>
      <c r="H244" s="377">
        <v>148.62</v>
      </c>
      <c r="I244" s="259">
        <v>8.51</v>
      </c>
      <c r="J244" s="259">
        <v>0.14000000000000001</v>
      </c>
      <c r="K244" s="259">
        <v>0.15</v>
      </c>
      <c r="L244" s="268">
        <v>33</v>
      </c>
      <c r="M244" s="248">
        <v>62.7</v>
      </c>
      <c r="N244" s="248">
        <v>92.7</v>
      </c>
      <c r="O244" s="259">
        <v>2.6</v>
      </c>
      <c r="P244" s="704">
        <v>0.33</v>
      </c>
      <c r="Q244" s="253">
        <v>43</v>
      </c>
      <c r="R244" s="38"/>
      <c r="S244" s="30"/>
      <c r="T244" s="30"/>
      <c r="U244" s="94"/>
      <c r="V244" s="52"/>
      <c r="W244" s="52"/>
      <c r="X244" s="52"/>
      <c r="Y244" s="369"/>
      <c r="Z244" s="314"/>
      <c r="AA244" s="38"/>
      <c r="AB244" s="103"/>
      <c r="AC244" s="103"/>
      <c r="AD244" s="52"/>
      <c r="AE244" s="99"/>
      <c r="AF244" s="38"/>
      <c r="AG244" s="476"/>
      <c r="AH244" s="476"/>
      <c r="AI244" s="476"/>
      <c r="AJ244" s="543"/>
      <c r="AK244" s="476"/>
      <c r="AL244" s="476"/>
      <c r="AM244" s="476"/>
      <c r="AN244" s="476"/>
      <c r="AO244" s="477"/>
      <c r="AP244" s="477"/>
      <c r="AQ244" s="476"/>
      <c r="AR244" s="476"/>
      <c r="AS244" s="476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</row>
    <row r="245" spans="2:59">
      <c r="B245" s="389" t="s">
        <v>464</v>
      </c>
      <c r="C245" s="256" t="s">
        <v>122</v>
      </c>
      <c r="D245" s="246">
        <v>200</v>
      </c>
      <c r="E245" s="295">
        <v>1</v>
      </c>
      <c r="F245" s="296">
        <v>0.2</v>
      </c>
      <c r="G245" s="296">
        <v>20.2</v>
      </c>
      <c r="H245" s="377">
        <v>86</v>
      </c>
      <c r="I245" s="259">
        <v>4</v>
      </c>
      <c r="J245" s="259">
        <v>0.02</v>
      </c>
      <c r="K245" s="259">
        <v>0.02</v>
      </c>
      <c r="L245" s="390">
        <v>0</v>
      </c>
      <c r="M245" s="261">
        <v>14</v>
      </c>
      <c r="N245" s="248">
        <v>14</v>
      </c>
      <c r="O245" s="259">
        <v>8</v>
      </c>
      <c r="P245" s="248">
        <v>0.28000000000000003</v>
      </c>
      <c r="Q245" s="253">
        <v>91</v>
      </c>
      <c r="R245" s="38"/>
      <c r="S245" s="30"/>
      <c r="T245" s="30"/>
      <c r="U245" s="94"/>
      <c r="V245" s="52"/>
      <c r="W245" s="52"/>
      <c r="X245" s="52"/>
      <c r="Y245" s="644"/>
      <c r="Z245" s="314"/>
      <c r="AA245" s="38"/>
      <c r="AB245" s="315"/>
      <c r="AC245" s="99"/>
      <c r="AD245" s="99"/>
      <c r="AE245" s="99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</row>
    <row r="246" spans="2:59">
      <c r="B246" s="244" t="s">
        <v>9</v>
      </c>
      <c r="C246" s="256" t="s">
        <v>10</v>
      </c>
      <c r="D246" s="246">
        <v>50</v>
      </c>
      <c r="E246" s="257">
        <v>1.925</v>
      </c>
      <c r="F246" s="258">
        <v>0.68799999999999994</v>
      </c>
      <c r="G246" s="259">
        <v>27.1</v>
      </c>
      <c r="H246" s="260">
        <v>122.292</v>
      </c>
      <c r="I246" s="248">
        <v>0</v>
      </c>
      <c r="J246" s="398">
        <v>0.06</v>
      </c>
      <c r="K246" s="249">
        <v>0.02</v>
      </c>
      <c r="L246" s="250">
        <v>0</v>
      </c>
      <c r="M246" s="261">
        <v>10</v>
      </c>
      <c r="N246" s="248">
        <v>32.5</v>
      </c>
      <c r="O246" s="248">
        <v>7</v>
      </c>
      <c r="P246" s="248">
        <v>5.5E-2</v>
      </c>
      <c r="Q246" s="253">
        <v>20</v>
      </c>
      <c r="R246" s="58"/>
      <c r="S246" s="192"/>
      <c r="T246" s="30"/>
      <c r="U246" s="94"/>
      <c r="V246" s="52"/>
      <c r="W246" s="52"/>
      <c r="X246" s="52"/>
      <c r="Y246" s="644"/>
      <c r="Z246" s="314"/>
      <c r="AA246" s="38"/>
      <c r="AB246" s="99"/>
      <c r="AC246" s="99"/>
      <c r="AD246" s="99"/>
      <c r="AE246" s="99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124"/>
      <c r="AQ246" s="38"/>
      <c r="AR246" s="124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</row>
    <row r="247" spans="2:59">
      <c r="B247" s="293" t="s">
        <v>9</v>
      </c>
      <c r="C247" s="256" t="s">
        <v>428</v>
      </c>
      <c r="D247" s="294">
        <v>30</v>
      </c>
      <c r="E247" s="251">
        <v>1.6950000000000001</v>
      </c>
      <c r="F247" s="248">
        <v>0.45</v>
      </c>
      <c r="G247" s="248">
        <v>12.56</v>
      </c>
      <c r="H247" s="250">
        <v>61.07</v>
      </c>
      <c r="I247" s="248">
        <v>0</v>
      </c>
      <c r="J247" s="248">
        <v>0.08</v>
      </c>
      <c r="K247" s="248">
        <v>0.08</v>
      </c>
      <c r="L247" s="390">
        <v>0</v>
      </c>
      <c r="M247" s="261">
        <v>9.9</v>
      </c>
      <c r="N247" s="248">
        <v>70.2</v>
      </c>
      <c r="O247" s="248">
        <v>1.98</v>
      </c>
      <c r="P247" s="248">
        <v>1.32E-2</v>
      </c>
      <c r="Q247" s="567">
        <v>21</v>
      </c>
      <c r="R247" s="80"/>
      <c r="S247" s="30"/>
      <c r="T247" s="30"/>
      <c r="U247" s="94"/>
      <c r="V247" s="52"/>
      <c r="W247" s="101"/>
      <c r="X247" s="52"/>
      <c r="Y247" s="644"/>
      <c r="Z247" s="420"/>
      <c r="AA247" s="38"/>
      <c r="AB247" s="101"/>
      <c r="AC247" s="101"/>
      <c r="AD247" s="101"/>
      <c r="AE247" s="99"/>
      <c r="AF247" s="38"/>
      <c r="AG247" s="38"/>
      <c r="AH247" s="38"/>
      <c r="AI247" s="38"/>
      <c r="AJ247" s="554"/>
      <c r="AK247" s="38"/>
      <c r="AL247" s="38"/>
      <c r="AM247" s="38"/>
      <c r="AN247" s="38"/>
      <c r="AO247" s="38"/>
      <c r="AP247" s="38"/>
      <c r="AQ247" s="38"/>
      <c r="AR247" s="124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</row>
    <row r="248" spans="2:59">
      <c r="B248" s="439" t="s">
        <v>641</v>
      </c>
      <c r="C248" s="305" t="s">
        <v>629</v>
      </c>
      <c r="D248" s="306">
        <v>120</v>
      </c>
      <c r="E248" s="307">
        <v>0.48</v>
      </c>
      <c r="F248" s="308">
        <v>0.48</v>
      </c>
      <c r="G248" s="309">
        <v>11.76</v>
      </c>
      <c r="H248" s="708">
        <v>53.28</v>
      </c>
      <c r="I248" s="296">
        <v>12</v>
      </c>
      <c r="J248" s="709">
        <v>3.5999999999999997E-2</v>
      </c>
      <c r="K248" s="440">
        <v>2.4E-2</v>
      </c>
      <c r="L248" s="298">
        <v>0</v>
      </c>
      <c r="M248" s="517">
        <v>19.2</v>
      </c>
      <c r="N248" s="518">
        <v>13.2</v>
      </c>
      <c r="O248" s="710">
        <v>10.8</v>
      </c>
      <c r="P248" s="518">
        <v>2.64</v>
      </c>
      <c r="Q248" s="313">
        <v>92</v>
      </c>
      <c r="R248" s="58"/>
      <c r="S248" s="30"/>
      <c r="T248" s="384"/>
      <c r="U248" s="711"/>
      <c r="V248" s="271"/>
      <c r="W248" s="272"/>
      <c r="X248" s="274"/>
      <c r="Y248" s="274"/>
      <c r="Z248" s="275"/>
      <c r="AA248" s="72"/>
      <c r="AB248" s="401"/>
      <c r="AC248" s="99"/>
      <c r="AD248" s="126"/>
      <c r="AE248" s="126"/>
      <c r="AF248" s="126"/>
      <c r="AG248" s="126"/>
      <c r="AH248" s="126"/>
      <c r="AI248" s="126"/>
      <c r="AJ248" s="126"/>
      <c r="AK248" s="449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</row>
    <row r="249" spans="2:59" ht="15.5">
      <c r="B249" s="712" t="s">
        <v>196</v>
      </c>
      <c r="C249" s="713"/>
      <c r="D249" s="714">
        <f>SUM(D241:D248)</f>
        <v>900</v>
      </c>
      <c r="E249" s="464">
        <f t="shared" ref="E249:P249" si="38">SUM(E241:E248)</f>
        <v>26.215</v>
      </c>
      <c r="F249" s="715">
        <f t="shared" si="38"/>
        <v>26.287999999999997</v>
      </c>
      <c r="G249" s="715">
        <f t="shared" si="38"/>
        <v>123.19500000000001</v>
      </c>
      <c r="H249" s="407">
        <f t="shared" si="38"/>
        <v>826.9670000000001</v>
      </c>
      <c r="I249" s="407">
        <f t="shared" si="38"/>
        <v>29.5825</v>
      </c>
      <c r="J249" s="407">
        <f t="shared" si="38"/>
        <v>0.55200000000000005</v>
      </c>
      <c r="K249" s="407">
        <f t="shared" si="38"/>
        <v>0.54400000000000004</v>
      </c>
      <c r="L249" s="407">
        <f t="shared" si="38"/>
        <v>265.57</v>
      </c>
      <c r="M249" s="467">
        <f t="shared" si="38"/>
        <v>205.96</v>
      </c>
      <c r="N249" s="467">
        <f t="shared" si="38"/>
        <v>459.95</v>
      </c>
      <c r="O249" s="407">
        <f t="shared" si="38"/>
        <v>87.890000000000015</v>
      </c>
      <c r="P249" s="699">
        <f t="shared" si="38"/>
        <v>6.7282000000000011</v>
      </c>
      <c r="Q249" s="657"/>
      <c r="R249" s="58"/>
      <c r="S249" s="31"/>
      <c r="T249" s="279"/>
      <c r="U249" s="528"/>
      <c r="V249" s="281"/>
      <c r="W249" s="281"/>
      <c r="X249" s="281"/>
      <c r="Y249" s="281"/>
      <c r="Z249" s="645"/>
      <c r="AA249" s="69"/>
      <c r="AB249" s="52"/>
      <c r="AC249" s="52"/>
      <c r="AD249" s="52"/>
      <c r="AE249" s="99"/>
      <c r="AF249" s="38"/>
      <c r="AG249" s="37"/>
      <c r="AH249" s="30"/>
      <c r="AI249" s="39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</row>
    <row r="250" spans="2:59" ht="15.5">
      <c r="B250" s="716"/>
      <c r="C250" s="717" t="s">
        <v>11</v>
      </c>
      <c r="D250" s="527">
        <v>0.35</v>
      </c>
      <c r="E250" s="333">
        <v>26.95</v>
      </c>
      <c r="F250" s="334">
        <v>27.65</v>
      </c>
      <c r="G250" s="335">
        <v>117.25</v>
      </c>
      <c r="H250" s="336">
        <v>822.5</v>
      </c>
      <c r="I250" s="338">
        <v>21</v>
      </c>
      <c r="J250" s="338">
        <v>0.42</v>
      </c>
      <c r="K250" s="339">
        <v>0.49</v>
      </c>
      <c r="L250" s="340">
        <v>245</v>
      </c>
      <c r="M250" s="341">
        <v>385</v>
      </c>
      <c r="N250" s="342">
        <v>385</v>
      </c>
      <c r="O250" s="340">
        <v>87.5</v>
      </c>
      <c r="P250" s="343">
        <v>4.2</v>
      </c>
      <c r="Q250" s="433"/>
      <c r="R250" s="28"/>
      <c r="S250" s="30"/>
      <c r="T250" s="275"/>
      <c r="U250" s="52"/>
      <c r="V250" s="98"/>
      <c r="W250" s="98"/>
      <c r="X250" s="98"/>
      <c r="Y250" s="98"/>
      <c r="Z250" s="69"/>
      <c r="AA250" s="69"/>
      <c r="AB250" s="283"/>
      <c r="AC250" s="59"/>
      <c r="AD250" s="59"/>
      <c r="AE250" s="230"/>
      <c r="AF250" s="38"/>
      <c r="AG250" s="37"/>
      <c r="AH250" s="38"/>
      <c r="AI250" s="39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</row>
    <row r="251" spans="2:59">
      <c r="B251" s="345"/>
      <c r="C251" s="346" t="s">
        <v>476</v>
      </c>
      <c r="D251" s="347"/>
      <c r="E251" s="348">
        <f t="shared" ref="E251:P251" si="39">(E249*100/E230)-35</f>
        <v>-0.95454545454545325</v>
      </c>
      <c r="F251" s="349">
        <f t="shared" si="39"/>
        <v>-1.7240506329113927</v>
      </c>
      <c r="G251" s="349">
        <f t="shared" si="39"/>
        <v>1.7746268656716424</v>
      </c>
      <c r="H251" s="349">
        <f t="shared" si="39"/>
        <v>0.19008510638298048</v>
      </c>
      <c r="I251" s="349">
        <f t="shared" si="39"/>
        <v>14.304166666666667</v>
      </c>
      <c r="J251" s="349">
        <f t="shared" si="39"/>
        <v>11.000000000000007</v>
      </c>
      <c r="K251" s="349">
        <f t="shared" si="39"/>
        <v>3.8571428571428612</v>
      </c>
      <c r="L251" s="349">
        <f t="shared" si="39"/>
        <v>2.9385714285714286</v>
      </c>
      <c r="M251" s="349">
        <f t="shared" si="39"/>
        <v>-16.276363636363637</v>
      </c>
      <c r="N251" s="349">
        <f t="shared" si="39"/>
        <v>6.8136363636363626</v>
      </c>
      <c r="O251" s="349">
        <f t="shared" si="39"/>
        <v>0.15600000000000591</v>
      </c>
      <c r="P251" s="352">
        <f t="shared" si="39"/>
        <v>21.068333333333349</v>
      </c>
      <c r="Q251" s="204"/>
      <c r="R251" s="28"/>
      <c r="S251" s="384"/>
      <c r="T251" s="38"/>
      <c r="U251" s="38"/>
      <c r="V251" s="69"/>
      <c r="W251" s="69"/>
      <c r="X251" s="69"/>
      <c r="Y251" s="69"/>
      <c r="Z251" s="69"/>
      <c r="AA251" s="69"/>
      <c r="AB251" s="545"/>
      <c r="AC251" s="545"/>
      <c r="AD251" s="546"/>
      <c r="AE251" s="546"/>
      <c r="AF251" s="38"/>
      <c r="AG251" s="38"/>
      <c r="AH251" s="56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</row>
    <row r="252" spans="2:59">
      <c r="B252" s="425"/>
      <c r="C252" s="426" t="s">
        <v>244</v>
      </c>
      <c r="D252" s="484"/>
      <c r="E252" s="718"/>
      <c r="F252" s="559"/>
      <c r="G252" s="559"/>
      <c r="H252" s="559"/>
      <c r="I252" s="559"/>
      <c r="J252" s="559"/>
      <c r="K252" s="559"/>
      <c r="L252" s="559"/>
      <c r="M252" s="559"/>
      <c r="N252" s="559"/>
      <c r="O252" s="559"/>
      <c r="P252" s="719"/>
      <c r="Q252" s="657"/>
      <c r="R252" s="28"/>
      <c r="S252" s="279"/>
      <c r="T252" s="38"/>
      <c r="U252" s="38"/>
      <c r="V252" s="52"/>
      <c r="W252" s="52"/>
      <c r="X252" s="52"/>
      <c r="Y252" s="513"/>
      <c r="Z252" s="67"/>
      <c r="AA252" s="508"/>
      <c r="AB252" s="393"/>
      <c r="AC252" s="394"/>
      <c r="AD252" s="394"/>
      <c r="AE252" s="395"/>
      <c r="AF252" s="38"/>
      <c r="AG252" s="263"/>
      <c r="AH252" s="30"/>
      <c r="AI252" s="94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</row>
    <row r="253" spans="2:59" ht="18.75" customHeight="1">
      <c r="B253" s="244" t="s">
        <v>524</v>
      </c>
      <c r="C253" s="256" t="s">
        <v>752</v>
      </c>
      <c r="D253" s="720">
        <v>200</v>
      </c>
      <c r="E253" s="267">
        <v>0.3</v>
      </c>
      <c r="F253" s="259">
        <v>0</v>
      </c>
      <c r="G253" s="259">
        <v>6.7</v>
      </c>
      <c r="H253" s="250">
        <v>27.9</v>
      </c>
      <c r="I253" s="259">
        <v>1.1599999999999999</v>
      </c>
      <c r="J253" s="259">
        <v>0</v>
      </c>
      <c r="K253" s="259">
        <v>0.01</v>
      </c>
      <c r="L253" s="250">
        <v>0.38</v>
      </c>
      <c r="M253" s="248">
        <v>6.9</v>
      </c>
      <c r="N253" s="248">
        <v>8.5</v>
      </c>
      <c r="O253" s="248">
        <v>4.5999999999999996</v>
      </c>
      <c r="P253" s="262">
        <v>0.77</v>
      </c>
      <c r="Q253" s="253">
        <v>75</v>
      </c>
      <c r="R253" s="38"/>
      <c r="S253" s="56"/>
      <c r="T253" s="38"/>
      <c r="U253" s="38"/>
      <c r="V253" s="52"/>
      <c r="W253" s="52"/>
      <c r="X253" s="98"/>
      <c r="Y253" s="401"/>
      <c r="Z253" s="314"/>
      <c r="AA253" s="508"/>
      <c r="AB253" s="69"/>
      <c r="AC253" s="69"/>
      <c r="AD253" s="69"/>
      <c r="AE253" s="38"/>
      <c r="AF253" s="38"/>
      <c r="AG253" s="38"/>
      <c r="AH253" s="63"/>
      <c r="AI253" s="67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</row>
    <row r="254" spans="2:59">
      <c r="B254" s="293" t="s">
        <v>846</v>
      </c>
      <c r="C254" s="538" t="s">
        <v>783</v>
      </c>
      <c r="D254" s="721">
        <v>90</v>
      </c>
      <c r="E254" s="267">
        <v>0.63</v>
      </c>
      <c r="F254" s="259">
        <v>2.61</v>
      </c>
      <c r="G254" s="258">
        <v>7.65</v>
      </c>
      <c r="H254" s="250">
        <v>91.8</v>
      </c>
      <c r="I254" s="259">
        <v>0.81</v>
      </c>
      <c r="J254" s="259">
        <v>6.3E-2</v>
      </c>
      <c r="K254" s="386">
        <v>0.1</v>
      </c>
      <c r="L254" s="390">
        <v>29.61</v>
      </c>
      <c r="M254" s="248">
        <v>29.52</v>
      </c>
      <c r="N254" s="248">
        <v>124.83</v>
      </c>
      <c r="O254" s="697">
        <v>17.37</v>
      </c>
      <c r="P254" s="262">
        <v>0.78</v>
      </c>
      <c r="Q254" s="253">
        <v>67</v>
      </c>
      <c r="R254" s="604"/>
      <c r="S254" s="30"/>
      <c r="T254" s="38"/>
      <c r="U254" s="38"/>
      <c r="V254" s="52"/>
      <c r="W254" s="52"/>
      <c r="X254" s="52"/>
      <c r="Y254" s="401"/>
      <c r="Z254" s="314"/>
      <c r="AA254" s="508"/>
      <c r="AB254" s="69"/>
      <c r="AC254" s="69"/>
      <c r="AD254" s="69"/>
      <c r="AE254" s="38"/>
      <c r="AF254" s="38"/>
      <c r="AG254" s="58"/>
      <c r="AH254" s="63"/>
      <c r="AI254" s="397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</row>
    <row r="255" spans="2:59">
      <c r="B255" s="244" t="s">
        <v>9</v>
      </c>
      <c r="C255" s="722" t="s">
        <v>907</v>
      </c>
      <c r="D255" s="720">
        <v>15</v>
      </c>
      <c r="E255" s="257">
        <v>1.0049999999999999</v>
      </c>
      <c r="F255" s="258">
        <v>2.4670000000000001</v>
      </c>
      <c r="G255" s="258">
        <v>10.16</v>
      </c>
      <c r="H255" s="250">
        <v>69.599000000000004</v>
      </c>
      <c r="I255" s="251">
        <v>0</v>
      </c>
      <c r="J255" s="249">
        <v>1.4999999999999999E-2</v>
      </c>
      <c r="K255" s="249">
        <v>0.01</v>
      </c>
      <c r="L255" s="250">
        <v>1.5</v>
      </c>
      <c r="M255" s="251">
        <v>4.3499999999999996</v>
      </c>
      <c r="N255" s="251">
        <v>0</v>
      </c>
      <c r="O255" s="251">
        <v>0.3</v>
      </c>
      <c r="P255" s="249">
        <v>3.15E-2</v>
      </c>
      <c r="Q255" s="433">
        <v>22</v>
      </c>
      <c r="R255" s="38"/>
      <c r="S255" s="278"/>
      <c r="T255" s="38"/>
      <c r="U255" s="38"/>
      <c r="V255" s="52"/>
      <c r="W255" s="52"/>
      <c r="X255" s="52"/>
      <c r="Y255" s="644"/>
      <c r="Z255" s="314"/>
      <c r="AA255" s="508"/>
      <c r="AB255" s="38"/>
      <c r="AC255" s="38"/>
      <c r="AD255" s="38"/>
      <c r="AE255" s="28"/>
      <c r="AF255" s="38"/>
      <c r="AG255" s="53"/>
      <c r="AH255" s="30"/>
      <c r="AI255" s="94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</row>
    <row r="256" spans="2:59" ht="14.25" customHeight="1">
      <c r="B256" s="544" t="s">
        <v>9</v>
      </c>
      <c r="C256" s="400" t="s">
        <v>428</v>
      </c>
      <c r="D256" s="294">
        <v>20</v>
      </c>
      <c r="E256" s="295">
        <v>1.1299999999999999</v>
      </c>
      <c r="F256" s="296">
        <v>0.3</v>
      </c>
      <c r="G256" s="296">
        <v>8.3729999999999993</v>
      </c>
      <c r="H256" s="250">
        <v>40.712000000000003</v>
      </c>
      <c r="I256" s="297">
        <v>0</v>
      </c>
      <c r="J256" s="297">
        <v>0.05</v>
      </c>
      <c r="K256" s="297">
        <v>0.05</v>
      </c>
      <c r="L256" s="298">
        <v>0</v>
      </c>
      <c r="M256" s="299">
        <v>6.6</v>
      </c>
      <c r="N256" s="300">
        <v>46.8</v>
      </c>
      <c r="O256" s="297">
        <v>1.32</v>
      </c>
      <c r="P256" s="300">
        <v>8.8000000000000005E-3</v>
      </c>
      <c r="Q256" s="253">
        <v>21</v>
      </c>
      <c r="R256" s="38"/>
      <c r="S256" s="30"/>
      <c r="T256" s="38"/>
      <c r="U256" s="38"/>
      <c r="V256" s="271"/>
      <c r="W256" s="272"/>
      <c r="X256" s="273"/>
      <c r="Y256" s="274"/>
      <c r="Z256" s="275"/>
      <c r="AA256" s="72"/>
      <c r="AB256" s="70"/>
      <c r="AC256" s="70"/>
      <c r="AD256" s="70"/>
      <c r="AE256" s="70"/>
      <c r="AF256" s="38"/>
      <c r="AG256" s="28"/>
      <c r="AH256" s="30"/>
      <c r="AI256" s="94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</row>
    <row r="257" spans="1:59" ht="13.5" customHeight="1">
      <c r="B257" s="317" t="s">
        <v>256</v>
      </c>
      <c r="C257" s="723"/>
      <c r="D257" s="724">
        <f>SUM(D253:D256)</f>
        <v>325</v>
      </c>
      <c r="E257" s="464">
        <f t="shared" ref="E257:P257" si="40">SUM(E253:E256)</f>
        <v>3.0649999999999995</v>
      </c>
      <c r="F257" s="715">
        <f t="shared" si="40"/>
        <v>5.3769999999999998</v>
      </c>
      <c r="G257" s="725">
        <f t="shared" si="40"/>
        <v>32.883000000000003</v>
      </c>
      <c r="H257" s="726">
        <f t="shared" si="40"/>
        <v>230.01099999999997</v>
      </c>
      <c r="I257" s="715">
        <f t="shared" si="40"/>
        <v>1.97</v>
      </c>
      <c r="J257" s="407">
        <f t="shared" si="40"/>
        <v>0.128</v>
      </c>
      <c r="K257" s="715">
        <f t="shared" si="40"/>
        <v>0.16999999999999998</v>
      </c>
      <c r="L257" s="715">
        <f t="shared" si="40"/>
        <v>31.49</v>
      </c>
      <c r="M257" s="407">
        <f t="shared" si="40"/>
        <v>47.370000000000005</v>
      </c>
      <c r="N257" s="467">
        <f t="shared" si="40"/>
        <v>180.13</v>
      </c>
      <c r="O257" s="407">
        <f t="shared" si="40"/>
        <v>23.59</v>
      </c>
      <c r="P257" s="699">
        <f t="shared" si="40"/>
        <v>1.5903</v>
      </c>
      <c r="R257" s="58"/>
      <c r="S257" s="56"/>
      <c r="T257" s="279"/>
      <c r="U257" s="528"/>
      <c r="V257" s="281"/>
      <c r="W257" s="281"/>
      <c r="X257" s="281"/>
      <c r="Y257" s="281"/>
      <c r="Z257" s="529"/>
      <c r="AA257" s="69"/>
      <c r="AB257" s="72"/>
      <c r="AC257" s="72"/>
      <c r="AD257" s="72"/>
      <c r="AE257" s="72"/>
      <c r="AF257" s="38"/>
      <c r="AG257" s="28"/>
      <c r="AH257" s="30"/>
      <c r="AI257" s="94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</row>
    <row r="258" spans="1:59">
      <c r="B258" s="330"/>
      <c r="C258" s="331" t="s">
        <v>11</v>
      </c>
      <c r="D258" s="527">
        <v>0.1</v>
      </c>
      <c r="E258" s="333">
        <v>7.7</v>
      </c>
      <c r="F258" s="334">
        <v>7.9</v>
      </c>
      <c r="G258" s="335">
        <v>33.5</v>
      </c>
      <c r="H258" s="336">
        <v>235</v>
      </c>
      <c r="I258" s="337">
        <v>6</v>
      </c>
      <c r="J258" s="338">
        <v>0.12</v>
      </c>
      <c r="K258" s="339">
        <v>0.14000000000000001</v>
      </c>
      <c r="L258" s="340">
        <v>70</v>
      </c>
      <c r="M258" s="474">
        <v>110</v>
      </c>
      <c r="N258" s="342">
        <v>110</v>
      </c>
      <c r="O258" s="340">
        <v>25</v>
      </c>
      <c r="P258" s="343">
        <v>1.2</v>
      </c>
      <c r="Q258" s="46"/>
      <c r="R258" s="727"/>
      <c r="S258" s="30"/>
      <c r="T258" s="275"/>
      <c r="U258" s="52"/>
      <c r="V258" s="98"/>
      <c r="W258" s="98"/>
      <c r="X258" s="98"/>
      <c r="Y258" s="98"/>
      <c r="Z258" s="69"/>
      <c r="AA258" s="69"/>
      <c r="AB258" s="69"/>
      <c r="AC258" s="69"/>
      <c r="AD258" s="69"/>
      <c r="AE258" s="38"/>
      <c r="AF258" s="38"/>
      <c r="AG258" s="38"/>
      <c r="AH258" s="39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</row>
    <row r="259" spans="1:59">
      <c r="B259" s="345"/>
      <c r="C259" s="346" t="s">
        <v>476</v>
      </c>
      <c r="D259" s="347"/>
      <c r="E259" s="348">
        <f t="shared" ref="E259:P259" si="41">(E257*100/E230)-10</f>
        <v>-6.0194805194805205</v>
      </c>
      <c r="F259" s="349">
        <f t="shared" si="41"/>
        <v>-3.1936708860759504</v>
      </c>
      <c r="G259" s="349">
        <f t="shared" si="41"/>
        <v>-0.18417910447761088</v>
      </c>
      <c r="H259" s="349">
        <f t="shared" si="41"/>
        <v>-0.21229787234042696</v>
      </c>
      <c r="I259" s="349">
        <f t="shared" si="41"/>
        <v>-6.7166666666666668</v>
      </c>
      <c r="J259" s="349">
        <f t="shared" si="41"/>
        <v>0.66666666666666785</v>
      </c>
      <c r="K259" s="349">
        <f t="shared" si="41"/>
        <v>2.1428571428571441</v>
      </c>
      <c r="L259" s="349">
        <f t="shared" si="41"/>
        <v>-5.5014285714285718</v>
      </c>
      <c r="M259" s="349">
        <f t="shared" si="41"/>
        <v>-5.6936363636363634</v>
      </c>
      <c r="N259" s="349">
        <f t="shared" si="41"/>
        <v>6.375454545454545</v>
      </c>
      <c r="O259" s="349">
        <f t="shared" si="41"/>
        <v>-0.56400000000000006</v>
      </c>
      <c r="P259" s="352">
        <f t="shared" si="41"/>
        <v>3.2524999999999995</v>
      </c>
      <c r="Q259" s="46"/>
      <c r="R259" s="28"/>
      <c r="S259" s="30"/>
      <c r="T259" s="52"/>
      <c r="U259" s="52"/>
      <c r="V259" s="52"/>
      <c r="W259" s="95"/>
      <c r="X259" s="314"/>
      <c r="Y259" s="508"/>
      <c r="Z259" s="69"/>
      <c r="AA259" s="52"/>
      <c r="AB259" s="103"/>
      <c r="AC259" s="52"/>
      <c r="AD259" s="52"/>
      <c r="AE259" s="99"/>
      <c r="AF259" s="38"/>
      <c r="AG259" s="58"/>
      <c r="AH259" s="56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</row>
    <row r="260" spans="1:59">
      <c r="R260" s="38"/>
      <c r="S260" s="30"/>
      <c r="T260" s="38"/>
      <c r="U260" s="52"/>
      <c r="V260" s="52"/>
      <c r="W260" s="95"/>
      <c r="X260" s="314"/>
      <c r="Y260" s="508"/>
      <c r="Z260" s="9"/>
      <c r="AA260" s="99"/>
      <c r="AB260" s="99"/>
      <c r="AC260" s="99"/>
      <c r="AD260" s="99"/>
      <c r="AE260" s="99"/>
      <c r="AF260" s="38"/>
      <c r="AG260" s="28"/>
      <c r="AH260" s="30"/>
      <c r="AI260" s="31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</row>
    <row r="261" spans="1:59">
      <c r="A261" s="10"/>
      <c r="Q261" s="46"/>
      <c r="R261" s="38"/>
      <c r="S261" s="30"/>
      <c r="T261" s="38"/>
      <c r="U261" s="429"/>
      <c r="V261" s="215"/>
      <c r="W261" s="429"/>
      <c r="X261" s="688"/>
      <c r="Y261" s="689"/>
      <c r="Z261" s="1"/>
      <c r="AA261" s="52"/>
      <c r="AB261" s="52"/>
      <c r="AC261" s="52"/>
      <c r="AD261" s="52"/>
      <c r="AE261" s="99"/>
      <c r="AF261" s="38"/>
      <c r="AG261" s="28"/>
      <c r="AH261" s="30"/>
      <c r="AI261" s="30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</row>
    <row r="262" spans="1:59">
      <c r="B262" s="462"/>
      <c r="C262" s="403" t="s">
        <v>315</v>
      </c>
      <c r="D262" s="463"/>
      <c r="E262" s="464">
        <f t="shared" ref="E262:P262" si="42">E237+E249</f>
        <v>40.344000000000001</v>
      </c>
      <c r="F262" s="407">
        <f t="shared" si="42"/>
        <v>50.058999999999997</v>
      </c>
      <c r="G262" s="407">
        <f t="shared" si="42"/>
        <v>202.10840000000002</v>
      </c>
      <c r="H262" s="407">
        <f t="shared" si="42"/>
        <v>1413.8766000000001</v>
      </c>
      <c r="I262" s="407">
        <f t="shared" si="42"/>
        <v>41.433900000000001</v>
      </c>
      <c r="J262" s="407">
        <f t="shared" si="42"/>
        <v>0.73120000000000007</v>
      </c>
      <c r="K262" s="407">
        <f t="shared" si="42"/>
        <v>0.63840000000000008</v>
      </c>
      <c r="L262" s="467">
        <f t="shared" si="42"/>
        <v>559.97</v>
      </c>
      <c r="M262" s="467">
        <f t="shared" si="42"/>
        <v>279.2242</v>
      </c>
      <c r="N262" s="605">
        <f t="shared" si="42"/>
        <v>578.05189999999993</v>
      </c>
      <c r="O262" s="467">
        <f t="shared" si="42"/>
        <v>113.59330000000001</v>
      </c>
      <c r="P262" s="603">
        <f t="shared" si="42"/>
        <v>8.6375000000000011</v>
      </c>
      <c r="Q262" s="46"/>
      <c r="R262" s="38"/>
      <c r="S262" s="39"/>
      <c r="T262" s="38"/>
      <c r="U262" s="38"/>
      <c r="V262" s="38"/>
      <c r="W262" s="38"/>
      <c r="X262" s="275"/>
      <c r="Y262" s="56"/>
      <c r="Z262" s="1"/>
      <c r="AA262" s="52"/>
      <c r="AB262" s="52"/>
      <c r="AC262" s="52"/>
      <c r="AD262" s="52"/>
      <c r="AE262" s="99"/>
      <c r="AF262" s="38"/>
      <c r="AG262" s="28"/>
      <c r="AH262" s="30"/>
      <c r="AI262" s="94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</row>
    <row r="263" spans="1:59">
      <c r="B263" s="470"/>
      <c r="C263" s="471" t="s">
        <v>11</v>
      </c>
      <c r="D263" s="527">
        <v>0.6</v>
      </c>
      <c r="E263" s="472">
        <v>46.2</v>
      </c>
      <c r="F263" s="337">
        <v>47.4</v>
      </c>
      <c r="G263" s="473">
        <v>201</v>
      </c>
      <c r="H263" s="473">
        <v>1410</v>
      </c>
      <c r="I263" s="417">
        <v>36</v>
      </c>
      <c r="J263" s="338">
        <v>0.72</v>
      </c>
      <c r="K263" s="339">
        <v>0.84</v>
      </c>
      <c r="L263" s="340">
        <v>420</v>
      </c>
      <c r="M263" s="474">
        <v>660</v>
      </c>
      <c r="N263" s="342">
        <v>660</v>
      </c>
      <c r="O263" s="342">
        <v>150</v>
      </c>
      <c r="P263" s="343">
        <v>7.2</v>
      </c>
      <c r="Q263" s="46"/>
      <c r="R263" s="38"/>
      <c r="S263" s="39"/>
      <c r="T263" s="38"/>
      <c r="U263" s="395"/>
      <c r="V263" s="395"/>
      <c r="W263" s="395"/>
      <c r="X263" s="275"/>
      <c r="Y263" s="69"/>
      <c r="Z263" s="1"/>
      <c r="AA263" s="52"/>
      <c r="AB263" s="52"/>
      <c r="AC263" s="52"/>
      <c r="AD263" s="52"/>
      <c r="AE263" s="99"/>
      <c r="AF263" s="38"/>
      <c r="AG263" s="80"/>
      <c r="AH263" s="30"/>
      <c r="AI263" s="94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</row>
    <row r="264" spans="1:59">
      <c r="B264" s="345"/>
      <c r="C264" s="346" t="s">
        <v>476</v>
      </c>
      <c r="D264" s="347"/>
      <c r="E264" s="348">
        <f>(E262*100/E230)-60</f>
        <v>-7.605194805194806</v>
      </c>
      <c r="F264" s="349">
        <f t="shared" ref="F264:O264" si="43">(F262*100/F230)-60</f>
        <v>3.3658227848101205</v>
      </c>
      <c r="G264" s="349">
        <f t="shared" si="43"/>
        <v>0.33086567164178859</v>
      </c>
      <c r="H264" s="349">
        <f t="shared" si="43"/>
        <v>0.16496170212766259</v>
      </c>
      <c r="I264" s="349">
        <f t="shared" si="43"/>
        <v>9.0564999999999998</v>
      </c>
      <c r="J264" s="349">
        <f t="shared" si="43"/>
        <v>0.93333333333333712</v>
      </c>
      <c r="K264" s="349">
        <f t="shared" si="43"/>
        <v>-14.399999999999991</v>
      </c>
      <c r="L264" s="349">
        <f t="shared" si="43"/>
        <v>19.995714285714286</v>
      </c>
      <c r="M264" s="349">
        <f t="shared" si="43"/>
        <v>-34.615981818181822</v>
      </c>
      <c r="N264" s="349">
        <f t="shared" si="43"/>
        <v>-7.4498272727272763</v>
      </c>
      <c r="O264" s="349">
        <f t="shared" si="43"/>
        <v>-14.562679999999993</v>
      </c>
      <c r="P264" s="352">
        <f>(P262*100/P230)-60</f>
        <v>11.979166666666671</v>
      </c>
      <c r="Q264" s="46"/>
      <c r="R264" s="38"/>
      <c r="S264" s="69"/>
      <c r="T264" s="69"/>
      <c r="U264" s="69"/>
      <c r="V264" s="69"/>
      <c r="W264" s="1"/>
      <c r="X264" s="1"/>
      <c r="Y264" s="1"/>
      <c r="Z264" s="1"/>
      <c r="AA264" s="59"/>
      <c r="AB264" s="283"/>
      <c r="AC264" s="460"/>
      <c r="AD264" s="59"/>
      <c r="AE264" s="107"/>
      <c r="AF264" s="38"/>
      <c r="AG264" s="28"/>
      <c r="AH264" s="30"/>
      <c r="AI264" s="94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</row>
    <row r="265" spans="1:59">
      <c r="Q265" s="46"/>
      <c r="S265" s="38"/>
      <c r="T265" s="38"/>
      <c r="U265" s="38"/>
      <c r="V265" s="38"/>
      <c r="AA265" s="69"/>
      <c r="AB265" s="69"/>
      <c r="AC265" s="69"/>
      <c r="AD265" s="69"/>
      <c r="AE265" s="38"/>
      <c r="AF265" s="38"/>
      <c r="AG265" s="28"/>
      <c r="AH265" s="30"/>
      <c r="AI265" s="94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</row>
    <row r="266" spans="1:59">
      <c r="B266" s="462"/>
      <c r="C266" s="403" t="s">
        <v>314</v>
      </c>
      <c r="D266" s="463"/>
      <c r="E266" s="464">
        <f t="shared" ref="E266:P266" si="44">E249+E257</f>
        <v>29.28</v>
      </c>
      <c r="F266" s="407">
        <f t="shared" si="44"/>
        <v>31.664999999999996</v>
      </c>
      <c r="G266" s="407">
        <f t="shared" si="44"/>
        <v>156.078</v>
      </c>
      <c r="H266" s="407">
        <f t="shared" si="44"/>
        <v>1056.9780000000001</v>
      </c>
      <c r="I266" s="407">
        <f t="shared" si="44"/>
        <v>31.552499999999998</v>
      </c>
      <c r="J266" s="407">
        <f t="shared" si="44"/>
        <v>0.68</v>
      </c>
      <c r="K266" s="407">
        <f t="shared" si="44"/>
        <v>0.71399999999999997</v>
      </c>
      <c r="L266" s="467">
        <f t="shared" si="44"/>
        <v>297.06</v>
      </c>
      <c r="M266" s="467">
        <f t="shared" si="44"/>
        <v>253.33</v>
      </c>
      <c r="N266" s="605">
        <f t="shared" si="44"/>
        <v>640.07999999999993</v>
      </c>
      <c r="O266" s="467">
        <f t="shared" si="44"/>
        <v>111.48000000000002</v>
      </c>
      <c r="P266" s="603">
        <f t="shared" si="44"/>
        <v>8.3185000000000002</v>
      </c>
      <c r="Q266" s="46"/>
      <c r="S266" s="38"/>
      <c r="T266" s="38"/>
      <c r="U266" s="38"/>
      <c r="V266" s="38"/>
      <c r="AA266" s="371"/>
      <c r="AB266" s="640"/>
      <c r="AC266" s="371"/>
      <c r="AD266" s="371"/>
      <c r="AE266" s="99"/>
      <c r="AF266" s="38"/>
      <c r="AG266" s="28"/>
      <c r="AH266" s="30"/>
      <c r="AI266" s="94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</row>
    <row r="267" spans="1:59">
      <c r="B267" s="470"/>
      <c r="C267" s="471" t="s">
        <v>11</v>
      </c>
      <c r="D267" s="527">
        <v>0.45</v>
      </c>
      <c r="E267" s="472">
        <v>34.65</v>
      </c>
      <c r="F267" s="337">
        <v>35.549999999999997</v>
      </c>
      <c r="G267" s="473">
        <v>150.75</v>
      </c>
      <c r="H267" s="473">
        <v>1057.5</v>
      </c>
      <c r="I267" s="417">
        <v>27</v>
      </c>
      <c r="J267" s="338">
        <v>0.54</v>
      </c>
      <c r="K267" s="339">
        <v>0.63</v>
      </c>
      <c r="L267" s="340">
        <v>315</v>
      </c>
      <c r="M267" s="474">
        <v>495</v>
      </c>
      <c r="N267" s="342">
        <v>495</v>
      </c>
      <c r="O267" s="342">
        <v>112.5</v>
      </c>
      <c r="P267" s="343">
        <v>5.4</v>
      </c>
      <c r="Q267" s="46"/>
      <c r="S267" s="38"/>
      <c r="T267" s="38"/>
      <c r="U267" s="38"/>
      <c r="V267" s="38"/>
      <c r="AA267" s="52"/>
      <c r="AB267" s="103"/>
      <c r="AC267" s="52"/>
      <c r="AD267" s="52"/>
      <c r="AE267" s="99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</row>
    <row r="268" spans="1:59">
      <c r="B268" s="345"/>
      <c r="C268" s="346" t="s">
        <v>476</v>
      </c>
      <c r="D268" s="347"/>
      <c r="E268" s="348">
        <f>(E266*100/E230)-45</f>
        <v>-6.9740259740259773</v>
      </c>
      <c r="F268" s="349">
        <f t="shared" ref="F268:O268" si="45">(F266*100/F230)-45</f>
        <v>-4.9177215189873493</v>
      </c>
      <c r="G268" s="349">
        <f t="shared" si="45"/>
        <v>1.5904477611940351</v>
      </c>
      <c r="H268" s="349">
        <f t="shared" si="45"/>
        <v>-2.2212765957448255E-2</v>
      </c>
      <c r="I268" s="349">
        <f t="shared" si="45"/>
        <v>7.5874999999999986</v>
      </c>
      <c r="J268" s="349">
        <f t="shared" si="45"/>
        <v>11.666666666666671</v>
      </c>
      <c r="K268" s="349">
        <f t="shared" si="45"/>
        <v>6</v>
      </c>
      <c r="L268" s="349">
        <f t="shared" si="45"/>
        <v>-2.5628571428571405</v>
      </c>
      <c r="M268" s="349">
        <f t="shared" si="45"/>
        <v>-21.97</v>
      </c>
      <c r="N268" s="349">
        <f t="shared" si="45"/>
        <v>13.189090909090901</v>
      </c>
      <c r="O268" s="349">
        <f t="shared" si="45"/>
        <v>-0.40799999999999415</v>
      </c>
      <c r="P268" s="352">
        <f>(P266*100/P230)-45</f>
        <v>24.32083333333334</v>
      </c>
      <c r="Q268" s="46"/>
      <c r="S268" s="38"/>
      <c r="T268" s="38"/>
      <c r="U268" s="38"/>
      <c r="V268" s="38"/>
      <c r="AA268" s="52"/>
      <c r="AB268" s="52"/>
      <c r="AC268" s="52"/>
      <c r="AD268" s="52"/>
      <c r="AE268" s="99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</row>
    <row r="269" spans="1:59">
      <c r="K269"/>
      <c r="P269"/>
      <c r="Q269" s="46"/>
      <c r="S269" s="38"/>
      <c r="T269" s="38"/>
      <c r="U269" s="38"/>
      <c r="V269" s="38"/>
      <c r="AA269" s="52"/>
      <c r="AB269" s="52"/>
      <c r="AC269" s="52"/>
      <c r="AD269" s="52"/>
      <c r="AE269" s="99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</row>
    <row r="270" spans="1:59">
      <c r="B270" s="728" t="s">
        <v>349</v>
      </c>
      <c r="C270" s="403"/>
      <c r="D270" s="463"/>
      <c r="E270" s="729">
        <f t="shared" ref="E270:P270" si="46">E237+E249+E257</f>
        <v>43.408999999999999</v>
      </c>
      <c r="F270" s="684">
        <f t="shared" si="46"/>
        <v>55.436</v>
      </c>
      <c r="G270" s="684">
        <f t="shared" si="46"/>
        <v>234.99140000000003</v>
      </c>
      <c r="H270" s="684">
        <f t="shared" si="46"/>
        <v>1643.8876</v>
      </c>
      <c r="I270" s="684">
        <f t="shared" si="46"/>
        <v>43.4039</v>
      </c>
      <c r="J270" s="684">
        <f t="shared" si="46"/>
        <v>0.85920000000000007</v>
      </c>
      <c r="K270" s="684">
        <f t="shared" si="46"/>
        <v>0.80840000000000001</v>
      </c>
      <c r="L270" s="685">
        <f t="shared" si="46"/>
        <v>591.46</v>
      </c>
      <c r="M270" s="730">
        <f t="shared" si="46"/>
        <v>326.5942</v>
      </c>
      <c r="N270" s="730">
        <f t="shared" si="46"/>
        <v>758.18189999999993</v>
      </c>
      <c r="O270" s="685">
        <f t="shared" si="46"/>
        <v>137.1833</v>
      </c>
      <c r="P270" s="687">
        <f t="shared" si="46"/>
        <v>10.227800000000002</v>
      </c>
      <c r="Q270" s="46"/>
      <c r="S270" s="38"/>
      <c r="T270" s="38"/>
      <c r="U270" s="38"/>
      <c r="V270" s="38"/>
      <c r="AA270" s="52"/>
      <c r="AB270" s="52"/>
      <c r="AC270" s="52"/>
      <c r="AD270" s="52"/>
      <c r="AE270" s="99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</row>
    <row r="271" spans="1:59">
      <c r="B271" s="355"/>
      <c r="C271" s="731" t="s">
        <v>11</v>
      </c>
      <c r="D271" s="527">
        <v>0.7</v>
      </c>
      <c r="E271" s="414">
        <v>53.9</v>
      </c>
      <c r="F271" s="415">
        <v>55.3</v>
      </c>
      <c r="G271" s="416">
        <v>234.5</v>
      </c>
      <c r="H271" s="416">
        <v>1645</v>
      </c>
      <c r="I271" s="417">
        <v>42</v>
      </c>
      <c r="J271" s="338">
        <v>0.84</v>
      </c>
      <c r="K271" s="339">
        <v>0.98</v>
      </c>
      <c r="L271" s="340">
        <v>490</v>
      </c>
      <c r="M271" s="474">
        <v>770</v>
      </c>
      <c r="N271" s="342">
        <v>770</v>
      </c>
      <c r="O271" s="342">
        <v>175</v>
      </c>
      <c r="P271" s="343">
        <v>8.4</v>
      </c>
      <c r="Q271" s="46"/>
      <c r="S271" s="38"/>
      <c r="T271" s="38"/>
      <c r="U271" s="38"/>
      <c r="V271" s="38"/>
      <c r="AA271" s="52"/>
      <c r="AB271" s="52"/>
      <c r="AC271" s="103"/>
      <c r="AD271" s="52"/>
      <c r="AE271" s="99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</row>
    <row r="272" spans="1:59">
      <c r="B272" s="345"/>
      <c r="C272" s="346" t="s">
        <v>476</v>
      </c>
      <c r="D272" s="347"/>
      <c r="E272" s="348">
        <f>(E270*100/E230)-70</f>
        <v>-13.62467532467533</v>
      </c>
      <c r="F272" s="349">
        <f t="shared" ref="F272:P272" si="47">(F270*100/F230)-70</f>
        <v>0.17215189873418524</v>
      </c>
      <c r="G272" s="349">
        <f t="shared" si="47"/>
        <v>0.14668656716418127</v>
      </c>
      <c r="H272" s="349">
        <f t="shared" si="47"/>
        <v>-4.7336170212759043E-2</v>
      </c>
      <c r="I272" s="349">
        <f t="shared" si="47"/>
        <v>2.3398333333333454</v>
      </c>
      <c r="J272" s="349">
        <f t="shared" si="47"/>
        <v>1.6000000000000085</v>
      </c>
      <c r="K272" s="349">
        <f t="shared" si="47"/>
        <v>-12.257142857142853</v>
      </c>
      <c r="L272" s="349">
        <f t="shared" si="47"/>
        <v>14.494285714285709</v>
      </c>
      <c r="M272" s="349">
        <f t="shared" si="47"/>
        <v>-40.30961818181818</v>
      </c>
      <c r="N272" s="349">
        <f t="shared" si="47"/>
        <v>-1.0743727272727455</v>
      </c>
      <c r="O272" s="349">
        <f t="shared" si="47"/>
        <v>-15.12668</v>
      </c>
      <c r="P272" s="352">
        <f t="shared" si="47"/>
        <v>15.231666666666683</v>
      </c>
      <c r="Q272" s="46"/>
      <c r="S272" s="38"/>
      <c r="T272" s="38"/>
      <c r="U272" s="38"/>
      <c r="V272" s="38"/>
      <c r="AA272" s="59"/>
      <c r="AB272" s="283"/>
      <c r="AC272" s="59"/>
      <c r="AD272" s="59"/>
      <c r="AE272" s="107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</row>
    <row r="273" spans="2:59">
      <c r="Q273" s="46"/>
      <c r="S273" s="38"/>
      <c r="T273" s="38"/>
      <c r="U273" s="38"/>
      <c r="V273" s="38"/>
      <c r="AA273" s="607"/>
      <c r="AB273" s="545"/>
      <c r="AC273" s="545"/>
      <c r="AD273" s="546"/>
      <c r="AE273" s="546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</row>
    <row r="274" spans="2:59">
      <c r="E274" s="732"/>
      <c r="F274" s="732"/>
      <c r="G274" s="732"/>
      <c r="H274" s="732"/>
      <c r="I274" s="732"/>
      <c r="J274" s="732"/>
      <c r="K274" s="732"/>
      <c r="L274" s="732"/>
      <c r="M274" s="733"/>
      <c r="N274" s="732"/>
      <c r="O274" s="732"/>
      <c r="P274" s="732"/>
      <c r="Q274" s="46"/>
      <c r="S274" s="38"/>
      <c r="T274" s="38"/>
      <c r="U274" s="38"/>
      <c r="V274" s="38"/>
      <c r="AA274" s="393"/>
      <c r="AB274" s="393"/>
      <c r="AC274" s="394"/>
      <c r="AD274" s="394"/>
      <c r="AE274" s="395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</row>
    <row r="275" spans="2:59">
      <c r="C275" s="44"/>
      <c r="D275" s="13" t="s">
        <v>212</v>
      </c>
      <c r="E275" s="60"/>
      <c r="S275" s="38"/>
      <c r="T275" s="38"/>
      <c r="U275" s="38"/>
      <c r="V275" s="38"/>
      <c r="AA275" s="69"/>
      <c r="AB275" s="69"/>
      <c r="AC275" s="69"/>
      <c r="AD275" s="69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</row>
    <row r="276" spans="2:59">
      <c r="C276" s="15" t="s">
        <v>886</v>
      </c>
      <c r="D276" s="22"/>
      <c r="E276" s="2"/>
      <c r="F276"/>
      <c r="I276"/>
      <c r="J276"/>
      <c r="K276" s="36"/>
      <c r="L276" s="36"/>
      <c r="M276"/>
      <c r="N276"/>
      <c r="O276"/>
      <c r="P276"/>
      <c r="Q276" s="38"/>
      <c r="S276" s="38"/>
      <c r="T276" s="38"/>
      <c r="U276" s="38"/>
      <c r="V276" s="38"/>
      <c r="AA276" s="69"/>
      <c r="AB276" s="69"/>
      <c r="AC276" s="69"/>
      <c r="AD276" s="69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</row>
    <row r="277" spans="2:59" ht="15.5">
      <c r="C277" s="91" t="s">
        <v>361</v>
      </c>
      <c r="I277" s="155" t="s">
        <v>382</v>
      </c>
      <c r="N277" s="9"/>
      <c r="S277" s="38"/>
      <c r="T277" s="38"/>
      <c r="U277" s="38"/>
      <c r="V277" s="38"/>
      <c r="AA277" s="69"/>
      <c r="AB277" s="69"/>
      <c r="AC277" s="69"/>
      <c r="AD277" s="69"/>
      <c r="AE277" s="38"/>
      <c r="AF277" s="38"/>
      <c r="AG277" s="461"/>
      <c r="AH277" s="461"/>
      <c r="AI277" s="461"/>
      <c r="AJ277" s="122"/>
      <c r="AK277" s="123"/>
      <c r="AL277" s="461"/>
      <c r="AM277" s="122"/>
      <c r="AN277" s="122"/>
      <c r="AO277" s="461"/>
      <c r="AP277" s="124"/>
      <c r="AQ277" s="461"/>
      <c r="AR277" s="461"/>
      <c r="AS277" s="38"/>
      <c r="AT277" s="70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</row>
    <row r="278" spans="2:59">
      <c r="C278" s="44" t="s">
        <v>887</v>
      </c>
      <c r="S278" s="38"/>
      <c r="T278" s="38"/>
      <c r="U278" s="38"/>
      <c r="V278" s="38"/>
      <c r="AA278" s="69"/>
      <c r="AB278" s="69"/>
      <c r="AC278" s="69"/>
      <c r="AD278" s="69"/>
      <c r="AE278" s="38"/>
      <c r="AF278" s="38"/>
      <c r="AG278" s="461"/>
      <c r="AH278" s="461"/>
      <c r="AI278" s="461"/>
      <c r="AJ278" s="461"/>
      <c r="AK278" s="461"/>
      <c r="AL278" s="461"/>
      <c r="AM278" s="461"/>
      <c r="AN278" s="461"/>
      <c r="AO278" s="461"/>
      <c r="AP278" s="461"/>
      <c r="AQ278" s="461"/>
      <c r="AR278" s="461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</row>
    <row r="279" spans="2:59" ht="21">
      <c r="B279" s="111" t="s">
        <v>355</v>
      </c>
      <c r="C279" s="36"/>
      <c r="D279"/>
      <c r="F279" s="157" t="s">
        <v>885</v>
      </c>
      <c r="I279" s="158" t="s">
        <v>0</v>
      </c>
      <c r="J279"/>
      <c r="K279" s="43" t="s">
        <v>474</v>
      </c>
      <c r="L279" s="36"/>
      <c r="M279" s="36"/>
      <c r="N279" s="159"/>
      <c r="P279" s="80"/>
      <c r="S279" s="38"/>
      <c r="T279" s="269"/>
      <c r="U279" s="38"/>
      <c r="V279" s="38"/>
      <c r="W279" s="10"/>
      <c r="X279" s="10"/>
      <c r="Y279" s="10"/>
      <c r="Z279" s="10"/>
      <c r="AA279" s="69"/>
      <c r="AB279" s="69"/>
      <c r="AC279" s="69"/>
      <c r="AD279" s="69"/>
      <c r="AE279" s="38"/>
      <c r="AF279" s="38"/>
      <c r="AG279" s="38"/>
      <c r="AH279" s="38"/>
      <c r="AI279" s="38"/>
      <c r="AJ279" s="122"/>
      <c r="AK279" s="122"/>
      <c r="AL279" s="38"/>
      <c r="AM279" s="122"/>
      <c r="AN279" s="122"/>
      <c r="AO279" s="38"/>
      <c r="AP279" s="30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</row>
    <row r="280" spans="2:59" ht="15.5">
      <c r="B280" s="160" t="s">
        <v>357</v>
      </c>
      <c r="C280" s="161" t="s">
        <v>908</v>
      </c>
      <c r="D280" s="162" t="s">
        <v>180</v>
      </c>
      <c r="E280" s="163" t="s">
        <v>181</v>
      </c>
      <c r="F280" s="164"/>
      <c r="G280" s="164"/>
      <c r="H280" s="167"/>
      <c r="I280" s="166" t="s">
        <v>333</v>
      </c>
      <c r="J280" s="167"/>
      <c r="K280" s="168"/>
      <c r="L280" s="169"/>
      <c r="M280" s="170" t="s">
        <v>377</v>
      </c>
      <c r="N280" s="167"/>
      <c r="O280" s="167"/>
      <c r="P280" s="484"/>
      <c r="Q280" s="172" t="s">
        <v>368</v>
      </c>
      <c r="S280" s="38"/>
      <c r="T280" s="38"/>
      <c r="U280" s="38"/>
      <c r="V280" s="38"/>
      <c r="W280" s="10"/>
      <c r="X280" s="10"/>
      <c r="Y280" s="10"/>
      <c r="Z280" s="10"/>
      <c r="AA280" s="69"/>
      <c r="AB280" s="69"/>
      <c r="AC280" s="69"/>
      <c r="AD280" s="69"/>
      <c r="AE280" s="38"/>
      <c r="AF280" s="38"/>
      <c r="AG280" s="134"/>
      <c r="AH280" s="135"/>
      <c r="AI280" s="136"/>
      <c r="AJ280" s="137"/>
      <c r="AK280" s="138"/>
      <c r="AL280" s="138"/>
      <c r="AM280" s="138"/>
      <c r="AN280" s="138"/>
      <c r="AO280" s="138"/>
      <c r="AP280" s="138"/>
      <c r="AQ280" s="134"/>
      <c r="AR280" s="134"/>
      <c r="AS280" s="139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</row>
    <row r="281" spans="2:59">
      <c r="B281" s="177" t="s">
        <v>335</v>
      </c>
      <c r="C281" s="178"/>
      <c r="D281" s="179" t="s">
        <v>187</v>
      </c>
      <c r="E281" s="180"/>
      <c r="F281" s="181"/>
      <c r="G281" s="182" t="s">
        <v>924</v>
      </c>
      <c r="H281" s="183" t="s">
        <v>753</v>
      </c>
      <c r="I281" s="486"/>
      <c r="J281" s="486"/>
      <c r="K281" s="486"/>
      <c r="L281" s="487"/>
      <c r="M281" s="488" t="s">
        <v>376</v>
      </c>
      <c r="N281" s="486"/>
      <c r="O281" s="486"/>
      <c r="P281" s="487"/>
      <c r="Q281" s="188" t="s">
        <v>364</v>
      </c>
      <c r="S281" s="38"/>
      <c r="T281" s="42"/>
      <c r="U281" s="16"/>
      <c r="V281" s="173"/>
      <c r="W281" s="173"/>
      <c r="X281" s="173"/>
      <c r="Y281" s="202"/>
      <c r="Z281" s="175"/>
      <c r="AA281" s="176"/>
      <c r="AB281" s="69"/>
      <c r="AC281" s="69"/>
      <c r="AD281" s="69"/>
      <c r="AE281" s="38"/>
      <c r="AF281" s="38"/>
      <c r="AG281" s="142"/>
      <c r="AH281" s="142"/>
      <c r="AI281" s="142"/>
      <c r="AJ281" s="143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</row>
    <row r="282" spans="2:59">
      <c r="B282" s="177" t="s">
        <v>344</v>
      </c>
      <c r="C282" s="178" t="s">
        <v>186</v>
      </c>
      <c r="D282" s="193"/>
      <c r="E282" s="179" t="s">
        <v>188</v>
      </c>
      <c r="F282" s="194" t="s">
        <v>56</v>
      </c>
      <c r="G282" s="182" t="s">
        <v>925</v>
      </c>
      <c r="H282" s="195" t="s">
        <v>191</v>
      </c>
      <c r="I282" s="180"/>
      <c r="J282" s="196"/>
      <c r="K282" s="167"/>
      <c r="L282" s="196"/>
      <c r="M282" s="197" t="s">
        <v>345</v>
      </c>
      <c r="N282" s="198" t="s">
        <v>346</v>
      </c>
      <c r="O282" s="199" t="s">
        <v>347</v>
      </c>
      <c r="P282" s="200" t="s">
        <v>348</v>
      </c>
      <c r="Q282" s="490" t="s">
        <v>319</v>
      </c>
      <c r="S282" s="38"/>
      <c r="T282" s="4"/>
      <c r="U282" s="16"/>
      <c r="V282" s="173"/>
      <c r="W282" s="173"/>
      <c r="X282" s="173"/>
      <c r="Y282" s="734"/>
      <c r="Z282" s="175"/>
      <c r="AA282" s="735"/>
      <c r="AB282" s="38"/>
      <c r="AC282" s="38"/>
      <c r="AD282" s="38"/>
      <c r="AE282" s="38"/>
      <c r="AF282" s="38"/>
      <c r="AG282" s="52"/>
      <c r="AH282" s="52"/>
      <c r="AI282" s="101"/>
      <c r="AJ282" s="95"/>
      <c r="AK282" s="52"/>
      <c r="AL282" s="99"/>
      <c r="AM282" s="99"/>
      <c r="AN282" s="99"/>
      <c r="AO282" s="99"/>
      <c r="AP282" s="99"/>
      <c r="AQ282" s="99"/>
      <c r="AR282" s="99"/>
      <c r="AS282" s="99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</row>
    <row r="283" spans="2:59">
      <c r="B283" s="203"/>
      <c r="C283" s="204"/>
      <c r="D283" s="184"/>
      <c r="E283" s="205" t="s">
        <v>6</v>
      </c>
      <c r="F283" s="206" t="s">
        <v>7</v>
      </c>
      <c r="G283" s="491" t="s">
        <v>8</v>
      </c>
      <c r="H283" s="208" t="s">
        <v>468</v>
      </c>
      <c r="I283" s="209" t="s">
        <v>336</v>
      </c>
      <c r="J283" s="210" t="s">
        <v>337</v>
      </c>
      <c r="K283" s="211" t="s">
        <v>338</v>
      </c>
      <c r="L283" s="210" t="s">
        <v>339</v>
      </c>
      <c r="M283" s="212" t="s">
        <v>340</v>
      </c>
      <c r="N283" s="210" t="s">
        <v>341</v>
      </c>
      <c r="O283" s="211" t="s">
        <v>342</v>
      </c>
      <c r="P283" s="213" t="s">
        <v>343</v>
      </c>
      <c r="Q283" s="204"/>
      <c r="S283" s="38"/>
      <c r="T283" s="4"/>
      <c r="U283" s="16"/>
      <c r="V283" s="189"/>
      <c r="W283" s="189"/>
      <c r="X283" s="189"/>
      <c r="Y283" s="736"/>
      <c r="Z283" s="737"/>
      <c r="AA283" s="738"/>
      <c r="AB283" s="38"/>
      <c r="AC283" s="38"/>
      <c r="AD283" s="38"/>
      <c r="AE283" s="38"/>
      <c r="AF283" s="38"/>
      <c r="AG283" s="476"/>
      <c r="AH283" s="476"/>
      <c r="AI283" s="476"/>
      <c r="AJ283" s="543"/>
      <c r="AK283" s="476"/>
      <c r="AL283" s="476"/>
      <c r="AM283" s="476"/>
      <c r="AN283" s="476"/>
      <c r="AO283" s="477"/>
      <c r="AP283" s="477"/>
      <c r="AQ283" s="476"/>
      <c r="AR283" s="476"/>
      <c r="AS283" s="476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</row>
    <row r="284" spans="2:59" ht="16.5" customHeight="1">
      <c r="B284" s="216" t="s">
        <v>884</v>
      </c>
      <c r="C284" s="217"/>
      <c r="D284" s="218">
        <v>1</v>
      </c>
      <c r="E284" s="219">
        <v>77</v>
      </c>
      <c r="F284" s="220">
        <v>79</v>
      </c>
      <c r="G284" s="221">
        <v>335</v>
      </c>
      <c r="H284" s="221">
        <v>2350</v>
      </c>
      <c r="I284" s="219">
        <v>60</v>
      </c>
      <c r="J284" s="220">
        <v>1.2</v>
      </c>
      <c r="K284" s="220">
        <v>1.4</v>
      </c>
      <c r="L284" s="493">
        <v>700</v>
      </c>
      <c r="M284" s="494">
        <v>1100</v>
      </c>
      <c r="N284" s="494">
        <v>1100</v>
      </c>
      <c r="O284" s="494">
        <v>250</v>
      </c>
      <c r="P284" s="494">
        <v>12</v>
      </c>
      <c r="Q284" s="226"/>
      <c r="R284" s="10"/>
      <c r="S284" s="56"/>
      <c r="T284" s="4"/>
      <c r="U284" s="16"/>
      <c r="V284" s="173"/>
      <c r="W284" s="173"/>
      <c r="X284" s="495"/>
      <c r="Y284" s="734"/>
      <c r="Z284" s="175"/>
      <c r="AA284" s="738"/>
      <c r="AB284" s="38"/>
      <c r="AC284" s="38"/>
      <c r="AD284" s="485"/>
      <c r="AE284" s="80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</row>
    <row r="285" spans="2:59" ht="14.25" customHeight="1">
      <c r="B285" s="355"/>
      <c r="C285" s="232" t="s">
        <v>158</v>
      </c>
      <c r="D285" s="233"/>
      <c r="E285" s="692"/>
      <c r="F285" s="576"/>
      <c r="G285" s="576"/>
      <c r="H285" s="693"/>
      <c r="I285" s="561"/>
      <c r="J285" s="561"/>
      <c r="K285" s="739"/>
      <c r="L285" s="561"/>
      <c r="M285" s="561"/>
      <c r="N285" s="561"/>
      <c r="O285" s="561"/>
      <c r="P285" s="562"/>
      <c r="Q285" s="433"/>
      <c r="R285" s="42"/>
      <c r="S285" s="30"/>
      <c r="T285" s="4"/>
      <c r="U285" s="16"/>
      <c r="V285" s="173"/>
      <c r="W285" s="173"/>
      <c r="X285" s="495"/>
      <c r="Y285" s="736"/>
      <c r="Z285" s="740"/>
      <c r="AA285" s="741"/>
      <c r="AB285" s="482"/>
      <c r="AC285" s="38"/>
      <c r="AD285" s="66"/>
      <c r="AE285" s="2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124"/>
      <c r="AQ285" s="38"/>
      <c r="AR285" s="124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</row>
    <row r="286" spans="2:59" ht="15.75" customHeight="1">
      <c r="B286" s="293" t="s">
        <v>966</v>
      </c>
      <c r="C286" s="658" t="s">
        <v>965</v>
      </c>
      <c r="D286" s="294">
        <v>60</v>
      </c>
      <c r="E286" s="365">
        <v>0.9</v>
      </c>
      <c r="F286" s="366">
        <v>7.4999999999999997E-2</v>
      </c>
      <c r="G286" s="296">
        <v>5.1749999999999998</v>
      </c>
      <c r="H286" s="367">
        <v>25.2</v>
      </c>
      <c r="I286" s="296">
        <v>2.67</v>
      </c>
      <c r="J286" s="296">
        <v>8.0000000000000002E-3</v>
      </c>
      <c r="K286" s="296">
        <v>0.02</v>
      </c>
      <c r="L286" s="742">
        <v>0.78</v>
      </c>
      <c r="M286" s="248">
        <v>21.15</v>
      </c>
      <c r="N286" s="248">
        <v>24.75</v>
      </c>
      <c r="O286" s="259">
        <v>12.75</v>
      </c>
      <c r="P286" s="248">
        <v>0.8</v>
      </c>
      <c r="Q286" s="253">
        <v>8</v>
      </c>
      <c r="R286" s="227"/>
      <c r="S286" s="63"/>
      <c r="T286" s="4"/>
      <c r="U286" s="16"/>
      <c r="V286" s="173"/>
      <c r="W286" s="173"/>
      <c r="X286" s="173"/>
      <c r="Y286" s="736"/>
      <c r="Z286" s="175"/>
      <c r="AA286" s="738"/>
      <c r="AB286" s="228"/>
      <c r="AC286" s="228"/>
      <c r="AD286" s="228"/>
      <c r="AE286" s="228"/>
      <c r="AF286" s="38"/>
      <c r="AG286" s="38"/>
      <c r="AH286" s="38"/>
      <c r="AI286" s="38"/>
      <c r="AJ286" s="554"/>
      <c r="AK286" s="38"/>
      <c r="AL286" s="38"/>
      <c r="AM286" s="38"/>
      <c r="AN286" s="38"/>
      <c r="AO286" s="38"/>
      <c r="AP286" s="38"/>
      <c r="AQ286" s="38"/>
      <c r="AR286" s="124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</row>
    <row r="287" spans="2:59" ht="13.5" customHeight="1">
      <c r="B287" s="633" t="s">
        <v>909</v>
      </c>
      <c r="C287" s="256" t="s">
        <v>510</v>
      </c>
      <c r="D287" s="294">
        <v>90</v>
      </c>
      <c r="E287" s="743">
        <v>9.4450000000000003</v>
      </c>
      <c r="F287" s="300">
        <v>10.183</v>
      </c>
      <c r="G287" s="381">
        <v>6.1829999999999998</v>
      </c>
      <c r="H287" s="250">
        <v>140.16200000000001</v>
      </c>
      <c r="I287" s="744">
        <v>1.9319999999999999</v>
      </c>
      <c r="J287" s="258">
        <v>7.0000000000000007E-2</v>
      </c>
      <c r="K287" s="745">
        <v>0.11</v>
      </c>
      <c r="L287" s="260">
        <v>21.507999999999999</v>
      </c>
      <c r="M287" s="383">
        <v>250.15799999999999</v>
      </c>
      <c r="N287" s="746">
        <v>19.679500000000001</v>
      </c>
      <c r="O287" s="251">
        <v>4.6376999999999997</v>
      </c>
      <c r="P287" s="251">
        <v>0.6</v>
      </c>
      <c r="Q287" s="253">
        <v>65</v>
      </c>
      <c r="R287" s="254"/>
      <c r="S287" s="30"/>
      <c r="T287" s="30"/>
      <c r="U287" s="94"/>
      <c r="V287" s="52"/>
      <c r="W287" s="52"/>
      <c r="X287" s="52"/>
      <c r="Y287" s="644"/>
      <c r="Z287" s="314"/>
      <c r="AA287" s="508"/>
      <c r="AB287" s="637"/>
      <c r="AC287" s="637"/>
      <c r="AD287" s="637"/>
      <c r="AE287" s="637"/>
      <c r="AF287" s="38"/>
      <c r="AG287" s="747"/>
      <c r="AH287" s="39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</row>
    <row r="288" spans="2:59">
      <c r="B288" s="748" t="s">
        <v>507</v>
      </c>
      <c r="C288" s="364" t="s">
        <v>910</v>
      </c>
      <c r="D288" s="294">
        <v>180</v>
      </c>
      <c r="E288" s="504">
        <v>6.5780000000000003</v>
      </c>
      <c r="F288" s="297">
        <v>12.006</v>
      </c>
      <c r="G288" s="505">
        <v>26.658000000000001</v>
      </c>
      <c r="H288" s="441">
        <v>216.006</v>
      </c>
      <c r="I288" s="248">
        <v>3.6</v>
      </c>
      <c r="J288" s="248">
        <v>0.12</v>
      </c>
      <c r="K288" s="249">
        <v>0.16500000000000001</v>
      </c>
      <c r="L288" s="250">
        <v>54</v>
      </c>
      <c r="M288" s="248">
        <v>78</v>
      </c>
      <c r="N288" s="248">
        <v>10.199999999999999</v>
      </c>
      <c r="O288" s="248">
        <v>2.76</v>
      </c>
      <c r="P288" s="248">
        <v>0.85199999999999998</v>
      </c>
      <c r="Q288" s="368">
        <v>44</v>
      </c>
      <c r="R288" s="264"/>
      <c r="S288" s="56"/>
      <c r="T288" s="38"/>
      <c r="U288" s="711"/>
      <c r="V288" s="271"/>
      <c r="W288" s="272"/>
      <c r="X288" s="273"/>
      <c r="Y288" s="274"/>
      <c r="Z288" s="275"/>
      <c r="AA288" s="72"/>
      <c r="AB288" s="69"/>
      <c r="AC288" s="69"/>
      <c r="AD288" s="69"/>
      <c r="AE288" s="38"/>
      <c r="AF288" s="38"/>
      <c r="AG288" s="38"/>
      <c r="AH288" s="39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</row>
    <row r="289" spans="2:59">
      <c r="B289" s="749" t="s">
        <v>970</v>
      </c>
      <c r="C289" s="750" t="s">
        <v>967</v>
      </c>
      <c r="D289" s="246">
        <v>200</v>
      </c>
      <c r="E289" s="267">
        <v>0.55000000000000004</v>
      </c>
      <c r="F289" s="258">
        <v>0.10199999999999999</v>
      </c>
      <c r="G289" s="258">
        <v>22.856000000000002</v>
      </c>
      <c r="H289" s="260">
        <v>94.539000000000001</v>
      </c>
      <c r="I289" s="259">
        <v>2.02</v>
      </c>
      <c r="J289" s="259">
        <v>0.01</v>
      </c>
      <c r="K289" s="386">
        <v>0.01</v>
      </c>
      <c r="L289" s="643">
        <v>0</v>
      </c>
      <c r="M289" s="248">
        <v>13.28</v>
      </c>
      <c r="N289" s="248">
        <v>15.45</v>
      </c>
      <c r="O289" s="248">
        <v>4.7169999999999996</v>
      </c>
      <c r="P289" s="248">
        <v>1.5580000000000001</v>
      </c>
      <c r="Q289" s="253">
        <v>84</v>
      </c>
      <c r="R289" s="264"/>
      <c r="S289" s="30"/>
      <c r="T289" s="279"/>
      <c r="U289" s="528"/>
      <c r="V289" s="281"/>
      <c r="W289" s="281"/>
      <c r="X289" s="281"/>
      <c r="Y289" s="281"/>
      <c r="Z289" s="529"/>
      <c r="AA289" s="69"/>
      <c r="AB289" s="103"/>
      <c r="AC289" s="52"/>
      <c r="AD289" s="52"/>
      <c r="AE289" s="99"/>
      <c r="AF289" s="38"/>
      <c r="AG289" s="66"/>
      <c r="AH289" s="39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</row>
    <row r="290" spans="2:59">
      <c r="B290" s="244" t="s">
        <v>9</v>
      </c>
      <c r="C290" s="256" t="s">
        <v>10</v>
      </c>
      <c r="D290" s="246">
        <v>30</v>
      </c>
      <c r="E290" s="257">
        <v>1.155</v>
      </c>
      <c r="F290" s="258">
        <v>0.41299999999999998</v>
      </c>
      <c r="G290" s="259">
        <v>16.260000000000002</v>
      </c>
      <c r="H290" s="250">
        <v>73.376999999999995</v>
      </c>
      <c r="I290" s="248">
        <v>0</v>
      </c>
      <c r="J290" s="248">
        <v>3.6999999999999998E-2</v>
      </c>
      <c r="K290" s="248">
        <v>1.2E-2</v>
      </c>
      <c r="L290" s="390">
        <v>0</v>
      </c>
      <c r="M290" s="248">
        <v>6</v>
      </c>
      <c r="N290" s="248">
        <v>20</v>
      </c>
      <c r="O290" s="248">
        <v>4.2</v>
      </c>
      <c r="P290" s="248">
        <v>0.03</v>
      </c>
      <c r="Q290" s="253">
        <v>20</v>
      </c>
      <c r="R290" s="10"/>
      <c r="S290" s="63"/>
      <c r="T290" s="275"/>
      <c r="U290" s="52"/>
      <c r="V290" s="98"/>
      <c r="W290" s="98"/>
      <c r="X290" s="98"/>
      <c r="Y290" s="98"/>
      <c r="Z290" s="69"/>
      <c r="AA290" s="69"/>
      <c r="AB290" s="315"/>
      <c r="AC290" s="99"/>
      <c r="AD290" s="99"/>
      <c r="AE290" s="99"/>
      <c r="AF290" s="38"/>
      <c r="AG290" s="28"/>
      <c r="AH290" s="30"/>
      <c r="AI290" s="31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</row>
    <row r="291" spans="2:59" ht="14.25" customHeight="1">
      <c r="B291" s="544" t="s">
        <v>9</v>
      </c>
      <c r="C291" s="400" t="s">
        <v>428</v>
      </c>
      <c r="D291" s="294">
        <v>20</v>
      </c>
      <c r="E291" s="295">
        <v>1.1299999999999999</v>
      </c>
      <c r="F291" s="296">
        <v>0.3</v>
      </c>
      <c r="G291" s="296">
        <v>8.3729999999999993</v>
      </c>
      <c r="H291" s="250">
        <v>40.712000000000003</v>
      </c>
      <c r="I291" s="297">
        <v>0</v>
      </c>
      <c r="J291" s="297">
        <v>0.04</v>
      </c>
      <c r="K291" s="297">
        <v>0.04</v>
      </c>
      <c r="L291" s="298">
        <v>0</v>
      </c>
      <c r="M291" s="299">
        <v>6.6</v>
      </c>
      <c r="N291" s="300">
        <v>46.8</v>
      </c>
      <c r="O291" s="297">
        <v>1.32</v>
      </c>
      <c r="P291" s="300">
        <v>8.8000000000000005E-3</v>
      </c>
      <c r="Q291" s="253">
        <v>21</v>
      </c>
      <c r="R291" s="269"/>
      <c r="S291" s="30"/>
      <c r="T291" s="56"/>
      <c r="U291" s="38"/>
      <c r="V291" s="69"/>
      <c r="W291" s="69"/>
      <c r="X291" s="69"/>
      <c r="Y291" s="69"/>
      <c r="Z291" s="69"/>
      <c r="AA291" s="69"/>
      <c r="AB291" s="99"/>
      <c r="AC291" s="99"/>
      <c r="AD291" s="99"/>
      <c r="AE291" s="99"/>
      <c r="AF291" s="38"/>
      <c r="AG291" s="28"/>
      <c r="AH291" s="70"/>
      <c r="AI291" s="31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</row>
    <row r="292" spans="2:59" ht="14.4" customHeight="1">
      <c r="B292" s="402" t="s">
        <v>210</v>
      </c>
      <c r="C292" s="484"/>
      <c r="D292" s="170">
        <f>SUM(D286:D291)</f>
        <v>580</v>
      </c>
      <c r="E292" s="521">
        <f t="shared" ref="E292:K292" si="48">SUM(E286:E291)</f>
        <v>19.758000000000003</v>
      </c>
      <c r="F292" s="406">
        <f t="shared" si="48"/>
        <v>23.079000000000001</v>
      </c>
      <c r="G292" s="320">
        <f t="shared" si="48"/>
        <v>85.50500000000001</v>
      </c>
      <c r="H292" s="639">
        <f t="shared" si="48"/>
        <v>589.99599999999998</v>
      </c>
      <c r="I292" s="407">
        <f t="shared" si="48"/>
        <v>10.222</v>
      </c>
      <c r="J292" s="406">
        <f t="shared" si="48"/>
        <v>0.28500000000000003</v>
      </c>
      <c r="K292" s="406">
        <f t="shared" si="48"/>
        <v>0.35700000000000004</v>
      </c>
      <c r="L292" s="406">
        <f t="shared" ref="L292:O292" si="49">SUM(L286:L291)</f>
        <v>76.287999999999997</v>
      </c>
      <c r="M292" s="549">
        <f t="shared" si="49"/>
        <v>375.18799999999999</v>
      </c>
      <c r="N292" s="549">
        <f>SUM(N286:N291)</f>
        <v>136.87950000000001</v>
      </c>
      <c r="O292" s="549">
        <f t="shared" si="49"/>
        <v>30.384699999999999</v>
      </c>
      <c r="P292" s="651">
        <f>SUM(P286:P291)</f>
        <v>3.8487999999999993</v>
      </c>
      <c r="Q292" s="531"/>
      <c r="R292" s="10"/>
      <c r="S292" s="30"/>
      <c r="T292" s="30"/>
      <c r="U292" s="94"/>
      <c r="V292" s="52"/>
      <c r="W292" s="52"/>
      <c r="X292" s="52"/>
      <c r="Y292" s="401"/>
      <c r="Z292" s="314"/>
      <c r="AA292" s="38"/>
      <c r="AB292" s="52"/>
      <c r="AC292" s="52"/>
      <c r="AD292" s="52"/>
      <c r="AE292" s="99"/>
      <c r="AF292" s="38"/>
      <c r="AG292" s="154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</row>
    <row r="293" spans="2:59" ht="17.25" customHeight="1">
      <c r="B293" s="330"/>
      <c r="C293" s="331" t="s">
        <v>11</v>
      </c>
      <c r="D293" s="527">
        <v>0.25</v>
      </c>
      <c r="E293" s="333">
        <v>19.25</v>
      </c>
      <c r="F293" s="334">
        <v>19.75</v>
      </c>
      <c r="G293" s="335">
        <v>83.75</v>
      </c>
      <c r="H293" s="336">
        <v>587.5</v>
      </c>
      <c r="I293" s="338">
        <v>15</v>
      </c>
      <c r="J293" s="338">
        <v>0.3</v>
      </c>
      <c r="K293" s="339">
        <v>0.35</v>
      </c>
      <c r="L293" s="340">
        <v>175</v>
      </c>
      <c r="M293" s="341">
        <v>275</v>
      </c>
      <c r="N293" s="342">
        <v>275</v>
      </c>
      <c r="O293" s="340">
        <v>62.5</v>
      </c>
      <c r="P293" s="343">
        <v>3</v>
      </c>
      <c r="Q293" s="531"/>
      <c r="R293" s="10"/>
      <c r="S293" s="30"/>
      <c r="T293" s="30"/>
      <c r="U293" s="94"/>
      <c r="V293" s="371"/>
      <c r="W293" s="371"/>
      <c r="X293" s="640"/>
      <c r="Y293" s="401"/>
      <c r="Z293" s="354"/>
      <c r="AA293" s="38"/>
      <c r="AB293" s="99"/>
      <c r="AC293" s="99"/>
      <c r="AD293" s="99"/>
      <c r="AE293" s="99"/>
      <c r="AF293" s="38"/>
      <c r="AG293" s="38"/>
      <c r="AH293" s="56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</row>
    <row r="294" spans="2:59" ht="15.75" customHeight="1">
      <c r="B294" s="345"/>
      <c r="C294" s="346" t="s">
        <v>476</v>
      </c>
      <c r="D294" s="347"/>
      <c r="E294" s="348">
        <f>(E292*100/E284)-25</f>
        <v>0.65974025974026063</v>
      </c>
      <c r="F294" s="349">
        <f t="shared" ref="F294:N294" si="50">(F292*100/F284)-25</f>
        <v>4.2139240506329116</v>
      </c>
      <c r="G294" s="349">
        <f t="shared" si="50"/>
        <v>0.52388059701493006</v>
      </c>
      <c r="H294" s="349">
        <f t="shared" si="50"/>
        <v>0.10621276595744789</v>
      </c>
      <c r="I294" s="349">
        <f t="shared" si="50"/>
        <v>-7.9633333333333347</v>
      </c>
      <c r="J294" s="349">
        <f t="shared" si="50"/>
        <v>-1.2499999999999964</v>
      </c>
      <c r="K294" s="349">
        <f t="shared" si="50"/>
        <v>0.50000000000000355</v>
      </c>
      <c r="L294" s="349">
        <f t="shared" si="50"/>
        <v>-14.101714285714287</v>
      </c>
      <c r="M294" s="349">
        <f t="shared" si="50"/>
        <v>9.107999999999997</v>
      </c>
      <c r="N294" s="349">
        <f t="shared" si="50"/>
        <v>-12.55640909090909</v>
      </c>
      <c r="O294" s="349">
        <f>(O292*100/O284)-25</f>
        <v>-12.846120000000001</v>
      </c>
      <c r="P294" s="352">
        <f>(P292*100/P284)-25</f>
        <v>7.0733333333333306</v>
      </c>
      <c r="Q294" s="531"/>
      <c r="R294" s="42"/>
      <c r="S294" s="30"/>
      <c r="T294" s="30"/>
      <c r="U294" s="94"/>
      <c r="V294" s="371"/>
      <c r="W294" s="371"/>
      <c r="X294" s="640"/>
      <c r="Y294" s="644"/>
      <c r="Z294" s="354"/>
      <c r="AA294" s="38"/>
      <c r="AB294" s="52"/>
      <c r="AC294" s="52"/>
      <c r="AD294" s="52"/>
      <c r="AE294" s="99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</row>
    <row r="295" spans="2:59" ht="15" customHeight="1">
      <c r="B295" s="355"/>
      <c r="C295" s="232" t="s">
        <v>123</v>
      </c>
      <c r="D295" s="171"/>
      <c r="E295" s="532"/>
      <c r="F295" s="533"/>
      <c r="G295" s="533"/>
      <c r="H295" s="533"/>
      <c r="I295" s="503"/>
      <c r="J295" s="503"/>
      <c r="K295" s="503"/>
      <c r="L295" s="503"/>
      <c r="M295" s="503"/>
      <c r="N295" s="503"/>
      <c r="O295" s="503"/>
      <c r="P295" s="615"/>
      <c r="Q295" s="657"/>
      <c r="R295" s="227"/>
      <c r="S295" s="38"/>
      <c r="T295" s="228"/>
      <c r="U295" s="94"/>
      <c r="V295" s="52"/>
      <c r="W295" s="52"/>
      <c r="X295" s="98"/>
      <c r="Y295" s="644"/>
      <c r="Z295" s="314"/>
      <c r="AA295" s="38"/>
      <c r="AB295" s="52"/>
      <c r="AC295" s="52"/>
      <c r="AD295" s="52"/>
      <c r="AE295" s="99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</row>
    <row r="296" spans="2:59" ht="15" customHeight="1">
      <c r="B296" s="616" t="s">
        <v>849</v>
      </c>
      <c r="C296" s="256" t="s">
        <v>605</v>
      </c>
      <c r="D296" s="751">
        <v>60</v>
      </c>
      <c r="E296" s="752">
        <v>1.98</v>
      </c>
      <c r="F296" s="442">
        <v>3.84</v>
      </c>
      <c r="G296" s="442">
        <v>1.32</v>
      </c>
      <c r="H296" s="753">
        <v>48</v>
      </c>
      <c r="I296" s="442">
        <v>3.06</v>
      </c>
      <c r="J296" s="442">
        <v>1.7999999999999999E-2</v>
      </c>
      <c r="K296" s="442">
        <v>3.4000000000000002E-2</v>
      </c>
      <c r="L296" s="442">
        <v>15.12</v>
      </c>
      <c r="M296" s="442">
        <v>14.7</v>
      </c>
      <c r="N296" s="442">
        <v>15.24</v>
      </c>
      <c r="O296" s="442">
        <v>15.24</v>
      </c>
      <c r="P296" s="754">
        <v>1.242</v>
      </c>
      <c r="Q296" s="368">
        <v>9</v>
      </c>
      <c r="R296" s="254"/>
      <c r="S296" s="279"/>
      <c r="T296" s="30"/>
      <c r="U296" s="94"/>
      <c r="V296" s="99"/>
      <c r="W296" s="99"/>
      <c r="X296" s="99"/>
      <c r="Y296" s="401"/>
      <c r="Z296" s="67"/>
      <c r="AA296" s="38"/>
      <c r="AB296" s="283"/>
      <c r="AC296" s="283"/>
      <c r="AD296" s="59"/>
      <c r="AE296" s="107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</row>
    <row r="297" spans="2:59">
      <c r="B297" s="616" t="s">
        <v>851</v>
      </c>
      <c r="C297" s="695" t="s">
        <v>850</v>
      </c>
      <c r="D297" s="246">
        <v>200</v>
      </c>
      <c r="E297" s="755">
        <v>6.8</v>
      </c>
      <c r="F297" s="756">
        <v>7.06</v>
      </c>
      <c r="G297" s="757">
        <v>7.9</v>
      </c>
      <c r="H297" s="758">
        <v>122.2</v>
      </c>
      <c r="I297" s="759">
        <v>0.4</v>
      </c>
      <c r="J297" s="759">
        <v>2.5999999999999999E-2</v>
      </c>
      <c r="K297" s="760">
        <v>6.1899999999999997E-2</v>
      </c>
      <c r="L297" s="260">
        <v>6.4</v>
      </c>
      <c r="M297" s="248">
        <v>13.4</v>
      </c>
      <c r="N297" s="248">
        <v>72</v>
      </c>
      <c r="O297" s="248">
        <v>15.2</v>
      </c>
      <c r="P297" s="248">
        <v>0.92200000000000004</v>
      </c>
      <c r="Q297" s="253">
        <v>30</v>
      </c>
      <c r="R297" s="264"/>
      <c r="S297" s="56"/>
      <c r="T297" s="30"/>
      <c r="U297" s="94"/>
      <c r="V297" s="52"/>
      <c r="W297" s="52"/>
      <c r="X297" s="52"/>
      <c r="Y297" s="369"/>
      <c r="Z297" s="314"/>
      <c r="AA297" s="38"/>
      <c r="AB297" s="69"/>
      <c r="AC297" s="69"/>
      <c r="AD297" s="69"/>
      <c r="AE297" s="38"/>
      <c r="AF297" s="38"/>
      <c r="AG297" s="57"/>
      <c r="AH297" s="30"/>
      <c r="AI297" s="59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</row>
    <row r="298" spans="2:59" ht="15.75" customHeight="1">
      <c r="B298" s="633" t="s">
        <v>852</v>
      </c>
      <c r="C298" s="658" t="s">
        <v>650</v>
      </c>
      <c r="D298" s="246">
        <v>150</v>
      </c>
      <c r="E298" s="755">
        <v>7.9</v>
      </c>
      <c r="F298" s="756">
        <v>6.8</v>
      </c>
      <c r="G298" s="757">
        <v>22.986999999999998</v>
      </c>
      <c r="H298" s="250">
        <v>184.74799999999999</v>
      </c>
      <c r="I298" s="759">
        <v>0.06</v>
      </c>
      <c r="J298" s="759">
        <v>4.8000000000000001E-2</v>
      </c>
      <c r="K298" s="760">
        <v>7.0000000000000007E-2</v>
      </c>
      <c r="L298" s="643">
        <v>51.518999999999998</v>
      </c>
      <c r="M298" s="248">
        <v>183.82300000000001</v>
      </c>
      <c r="N298" s="507">
        <v>13.202999999999999</v>
      </c>
      <c r="O298" s="248">
        <v>1.2878000000000001</v>
      </c>
      <c r="P298" s="262">
        <v>0.8</v>
      </c>
      <c r="Q298" s="253">
        <v>38</v>
      </c>
      <c r="R298" s="227"/>
      <c r="S298" s="30"/>
      <c r="T298" s="30"/>
      <c r="U298" s="94"/>
      <c r="V298" s="52"/>
      <c r="W298" s="52"/>
      <c r="X298" s="52"/>
      <c r="Y298" s="369"/>
      <c r="Z298" s="314"/>
      <c r="AA298" s="38"/>
      <c r="AB298" s="640"/>
      <c r="AC298" s="371"/>
      <c r="AD298" s="371"/>
      <c r="AE298" s="99"/>
      <c r="AF298" s="38"/>
      <c r="AG298" s="263"/>
      <c r="AH298" s="30"/>
      <c r="AI298" s="59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</row>
    <row r="299" spans="2:59" ht="13.5" customHeight="1">
      <c r="B299" s="616" t="s">
        <v>853</v>
      </c>
      <c r="C299" s="761" t="s">
        <v>1036</v>
      </c>
      <c r="D299" s="246">
        <v>120</v>
      </c>
      <c r="E299" s="762">
        <v>7.3760000000000003</v>
      </c>
      <c r="F299" s="259">
        <v>4.3040000000000003</v>
      </c>
      <c r="G299" s="745">
        <v>21.48</v>
      </c>
      <c r="H299" s="763">
        <v>154.16</v>
      </c>
      <c r="I299" s="759">
        <v>0.24</v>
      </c>
      <c r="J299" s="759">
        <v>0.06</v>
      </c>
      <c r="K299" s="760">
        <v>7.0000000000000007E-2</v>
      </c>
      <c r="L299" s="260">
        <v>49.2</v>
      </c>
      <c r="M299" s="248">
        <v>174</v>
      </c>
      <c r="N299" s="248">
        <v>24.96</v>
      </c>
      <c r="O299" s="248">
        <v>2.52</v>
      </c>
      <c r="P299" s="262">
        <v>0.78</v>
      </c>
      <c r="Q299" s="253">
        <v>72</v>
      </c>
      <c r="R299" s="254"/>
      <c r="S299" s="30"/>
      <c r="T299" s="30"/>
      <c r="U299" s="94"/>
      <c r="V299" s="52"/>
      <c r="W299" s="101"/>
      <c r="X299" s="52"/>
      <c r="Y299" s="401"/>
      <c r="Z299" s="67"/>
      <c r="AA299" s="38"/>
      <c r="AB299" s="52"/>
      <c r="AC299" s="52"/>
      <c r="AD299" s="52"/>
      <c r="AE299" s="302"/>
      <c r="AF299" s="38"/>
      <c r="AG299" s="52"/>
      <c r="AH299" s="30"/>
      <c r="AI299" s="31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</row>
    <row r="300" spans="2:59" ht="14.4" customHeight="1">
      <c r="B300" s="616" t="s">
        <v>855</v>
      </c>
      <c r="C300" s="373" t="s">
        <v>854</v>
      </c>
      <c r="D300" s="246">
        <v>200</v>
      </c>
      <c r="E300" s="764">
        <v>6.2649999999999997</v>
      </c>
      <c r="F300" s="765">
        <v>5.0220000000000002</v>
      </c>
      <c r="G300" s="766">
        <v>18.312000000000001</v>
      </c>
      <c r="H300" s="634">
        <v>142.51300000000001</v>
      </c>
      <c r="I300" s="759">
        <v>1.046</v>
      </c>
      <c r="J300" s="759">
        <v>6.2E-2</v>
      </c>
      <c r="K300" s="760">
        <v>0.25</v>
      </c>
      <c r="L300" s="260">
        <v>26.533999999999999</v>
      </c>
      <c r="M300" s="248">
        <v>215.392</v>
      </c>
      <c r="N300" s="248">
        <v>17.931999999999999</v>
      </c>
      <c r="O300" s="248">
        <v>39.015000000000001</v>
      </c>
      <c r="P300" s="262">
        <v>0.96599999999999997</v>
      </c>
      <c r="Q300" s="253">
        <v>86</v>
      </c>
      <c r="R300" s="264"/>
      <c r="S300" s="30"/>
      <c r="T300" s="384"/>
      <c r="U300" s="689"/>
      <c r="V300" s="271"/>
      <c r="W300" s="272"/>
      <c r="X300" s="273"/>
      <c r="Y300" s="274"/>
      <c r="Z300" s="275"/>
      <c r="AA300" s="72"/>
      <c r="AB300" s="767"/>
      <c r="AC300" s="768"/>
      <c r="AD300" s="769"/>
      <c r="AE300" s="146"/>
      <c r="AF300" s="38"/>
      <c r="AG300" s="52"/>
      <c r="AH300" s="30"/>
      <c r="AI300" s="31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</row>
    <row r="301" spans="2:59" ht="13.5" customHeight="1">
      <c r="B301" s="244" t="s">
        <v>9</v>
      </c>
      <c r="C301" s="256" t="s">
        <v>10</v>
      </c>
      <c r="D301" s="246">
        <v>30</v>
      </c>
      <c r="E301" s="257">
        <v>1.155</v>
      </c>
      <c r="F301" s="258">
        <v>0.41299999999999998</v>
      </c>
      <c r="G301" s="259">
        <v>16.260000000000002</v>
      </c>
      <c r="H301" s="250">
        <v>73.376999999999995</v>
      </c>
      <c r="I301" s="248">
        <v>0</v>
      </c>
      <c r="J301" s="248">
        <v>3.6999999999999998E-2</v>
      </c>
      <c r="K301" s="248">
        <v>1.2E-2</v>
      </c>
      <c r="L301" s="390">
        <v>0</v>
      </c>
      <c r="M301" s="248">
        <v>6</v>
      </c>
      <c r="N301" s="248">
        <v>20</v>
      </c>
      <c r="O301" s="248">
        <v>4.2</v>
      </c>
      <c r="P301" s="248">
        <v>0.03</v>
      </c>
      <c r="Q301" s="253">
        <v>20</v>
      </c>
      <c r="R301" s="10"/>
      <c r="S301" s="30"/>
      <c r="T301" s="279"/>
      <c r="U301" s="528"/>
      <c r="V301" s="281"/>
      <c r="W301" s="281"/>
      <c r="X301" s="281"/>
      <c r="Y301" s="281"/>
      <c r="Z301" s="529"/>
      <c r="AA301" s="69"/>
      <c r="AB301" s="52"/>
      <c r="AC301" s="52"/>
      <c r="AD301" s="52"/>
      <c r="AE301" s="99"/>
      <c r="AF301" s="38"/>
      <c r="AG301" s="93"/>
      <c r="AH301" s="30"/>
      <c r="AI301" s="31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</row>
    <row r="302" spans="2:59" ht="14.25" customHeight="1">
      <c r="B302" s="293" t="s">
        <v>9</v>
      </c>
      <c r="C302" s="373" t="s">
        <v>428</v>
      </c>
      <c r="D302" s="294">
        <v>20</v>
      </c>
      <c r="E302" s="295">
        <v>1.1299999999999999</v>
      </c>
      <c r="F302" s="296">
        <v>0.3</v>
      </c>
      <c r="G302" s="296">
        <v>8.3729999999999993</v>
      </c>
      <c r="H302" s="250">
        <v>40.712000000000003</v>
      </c>
      <c r="I302" s="297">
        <v>0</v>
      </c>
      <c r="J302" s="297">
        <v>0.05</v>
      </c>
      <c r="K302" s="297">
        <v>0.05</v>
      </c>
      <c r="L302" s="298">
        <v>0</v>
      </c>
      <c r="M302" s="299">
        <v>6.6</v>
      </c>
      <c r="N302" s="300">
        <v>46.8</v>
      </c>
      <c r="O302" s="297">
        <v>1.32</v>
      </c>
      <c r="P302" s="300">
        <v>8.8000000000000005E-3</v>
      </c>
      <c r="Q302" s="253">
        <v>21</v>
      </c>
      <c r="R302" s="10"/>
      <c r="S302" s="30"/>
      <c r="T302" s="275"/>
      <c r="U302" s="52"/>
      <c r="V302" s="98"/>
      <c r="W302" s="98"/>
      <c r="X302" s="98"/>
      <c r="Y302" s="98"/>
      <c r="Z302" s="69"/>
      <c r="AA302" s="69"/>
      <c r="AB302" s="52"/>
      <c r="AC302" s="52"/>
      <c r="AD302" s="52"/>
      <c r="AE302" s="99"/>
      <c r="AF302" s="38"/>
      <c r="AG302" s="38"/>
      <c r="AH302" s="39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</row>
    <row r="303" spans="2:59" ht="16.5" customHeight="1">
      <c r="B303" s="770" t="s">
        <v>836</v>
      </c>
      <c r="C303" s="669" t="s">
        <v>324</v>
      </c>
      <c r="D303" s="306">
        <v>105</v>
      </c>
      <c r="E303" s="307">
        <v>0.95</v>
      </c>
      <c r="F303" s="308">
        <v>0.21</v>
      </c>
      <c r="G303" s="309">
        <v>12.82</v>
      </c>
      <c r="H303" s="250">
        <v>56.97</v>
      </c>
      <c r="I303" s="311">
        <v>14</v>
      </c>
      <c r="J303" s="311">
        <v>4.2000000000000003E-2</v>
      </c>
      <c r="K303" s="311">
        <v>3.15E-2</v>
      </c>
      <c r="L303" s="311">
        <v>0</v>
      </c>
      <c r="M303" s="261">
        <v>35.700000000000003</v>
      </c>
      <c r="N303" s="312">
        <v>17.850000000000001</v>
      </c>
      <c r="O303" s="248">
        <v>1.365</v>
      </c>
      <c r="P303" s="262">
        <v>0.315</v>
      </c>
      <c r="Q303" s="313">
        <v>94</v>
      </c>
      <c r="R303" s="269"/>
      <c r="S303" s="30"/>
      <c r="T303" s="56"/>
      <c r="U303" s="38"/>
      <c r="V303" s="69"/>
      <c r="W303" s="69"/>
      <c r="X303" s="69"/>
      <c r="Y303" s="69"/>
      <c r="Z303" s="69"/>
      <c r="AA303" s="69"/>
      <c r="AB303" s="52"/>
      <c r="AC303" s="52"/>
      <c r="AD303" s="52"/>
      <c r="AE303" s="99"/>
      <c r="AF303" s="38"/>
      <c r="AG303" s="38"/>
      <c r="AH303" s="39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</row>
    <row r="304" spans="2:59" ht="14.4" customHeight="1">
      <c r="B304" s="402" t="s">
        <v>196</v>
      </c>
      <c r="C304" s="723"/>
      <c r="D304" s="638">
        <f>SUM(D296:D303)</f>
        <v>885</v>
      </c>
      <c r="E304" s="405">
        <f t="shared" ref="E304:P304" si="51">SUM(E296:E303)</f>
        <v>33.556000000000004</v>
      </c>
      <c r="F304" s="406">
        <f t="shared" si="51"/>
        <v>27.948999999999998</v>
      </c>
      <c r="G304" s="406">
        <f t="shared" si="51"/>
        <v>109.452</v>
      </c>
      <c r="H304" s="594">
        <f t="shared" si="51"/>
        <v>822.68</v>
      </c>
      <c r="I304" s="406">
        <f t="shared" si="51"/>
        <v>18.806000000000001</v>
      </c>
      <c r="J304" s="406">
        <f t="shared" si="51"/>
        <v>0.34299999999999997</v>
      </c>
      <c r="K304" s="406">
        <f t="shared" si="51"/>
        <v>0.57940000000000003</v>
      </c>
      <c r="L304" s="406">
        <f t="shared" si="51"/>
        <v>148.773</v>
      </c>
      <c r="M304" s="549">
        <f t="shared" si="51"/>
        <v>649.61500000000012</v>
      </c>
      <c r="N304" s="549">
        <f t="shared" si="51"/>
        <v>227.98499999999999</v>
      </c>
      <c r="O304" s="549">
        <f t="shared" si="51"/>
        <v>80.147799999999989</v>
      </c>
      <c r="P304" s="651">
        <f t="shared" si="51"/>
        <v>5.0638000000000014</v>
      </c>
      <c r="Q304" s="531"/>
      <c r="R304" s="10"/>
      <c r="S304" s="30"/>
      <c r="T304" s="30"/>
      <c r="U304" s="94"/>
      <c r="V304" s="52"/>
      <c r="W304" s="52"/>
      <c r="X304" s="52"/>
      <c r="Y304" s="653"/>
      <c r="Z304" s="314"/>
      <c r="AA304" s="38"/>
      <c r="AB304" s="52"/>
      <c r="AC304" s="103"/>
      <c r="AD304" s="52"/>
      <c r="AE304" s="99"/>
      <c r="AF304" s="38"/>
      <c r="AG304" s="58"/>
      <c r="AH304" s="56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</row>
    <row r="305" spans="2:59">
      <c r="B305" s="330"/>
      <c r="C305" s="331" t="s">
        <v>11</v>
      </c>
      <c r="D305" s="527">
        <v>0.35</v>
      </c>
      <c r="E305" s="333">
        <v>26.95</v>
      </c>
      <c r="F305" s="334">
        <v>27.65</v>
      </c>
      <c r="G305" s="335">
        <v>117.25</v>
      </c>
      <c r="H305" s="336">
        <v>822.5</v>
      </c>
      <c r="I305" s="338">
        <v>21</v>
      </c>
      <c r="J305" s="338">
        <v>0.42</v>
      </c>
      <c r="K305" s="339">
        <v>0.49</v>
      </c>
      <c r="L305" s="340">
        <v>245</v>
      </c>
      <c r="M305" s="341">
        <v>385</v>
      </c>
      <c r="N305" s="342">
        <v>385</v>
      </c>
      <c r="O305" s="340">
        <v>87.5</v>
      </c>
      <c r="P305" s="343">
        <v>4.2</v>
      </c>
      <c r="Q305" s="531"/>
      <c r="R305" s="42"/>
      <c r="S305" s="30"/>
      <c r="T305" s="771"/>
      <c r="U305" s="94"/>
      <c r="V305" s="52"/>
      <c r="W305" s="52"/>
      <c r="X305" s="98"/>
      <c r="Y305" s="644"/>
      <c r="Z305" s="314"/>
      <c r="AA305" s="38"/>
      <c r="AB305" s="283"/>
      <c r="AC305" s="59"/>
      <c r="AD305" s="59"/>
      <c r="AE305" s="107"/>
      <c r="AF305" s="38"/>
      <c r="AG305" s="58"/>
      <c r="AH305" s="30"/>
      <c r="AI305" s="63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</row>
    <row r="306" spans="2:59">
      <c r="B306" s="345"/>
      <c r="C306" s="346" t="s">
        <v>476</v>
      </c>
      <c r="D306" s="347"/>
      <c r="E306" s="348">
        <f>(E304*100/E284)-35</f>
        <v>8.5792207792207833</v>
      </c>
      <c r="F306" s="349">
        <f t="shared" ref="F306:O306" si="52">(F304*100/F284)-35</f>
        <v>0.3784810126582201</v>
      </c>
      <c r="G306" s="349">
        <f t="shared" si="52"/>
        <v>-2.327761194029847</v>
      </c>
      <c r="H306" s="349">
        <f t="shared" si="52"/>
        <v>7.6595744680858502E-3</v>
      </c>
      <c r="I306" s="349">
        <f t="shared" si="52"/>
        <v>-3.6566666666666627</v>
      </c>
      <c r="J306" s="349">
        <f t="shared" si="52"/>
        <v>-6.4166666666666679</v>
      </c>
      <c r="K306" s="349">
        <f t="shared" si="52"/>
        <v>6.3857142857142932</v>
      </c>
      <c r="L306" s="349">
        <f t="shared" si="52"/>
        <v>-13.746714285714287</v>
      </c>
      <c r="M306" s="349">
        <f t="shared" si="52"/>
        <v>24.055909090909104</v>
      </c>
      <c r="N306" s="349">
        <f t="shared" si="52"/>
        <v>-14.274090909090908</v>
      </c>
      <c r="O306" s="349">
        <f t="shared" si="52"/>
        <v>-2.940880000000007</v>
      </c>
      <c r="P306" s="352">
        <f>(P304*100/P284)-35</f>
        <v>7.1983333333333448</v>
      </c>
      <c r="Q306" s="531"/>
      <c r="R306" s="227"/>
      <c r="S306" s="30"/>
      <c r="T306" s="30"/>
      <c r="U306" s="94"/>
      <c r="V306" s="52"/>
      <c r="W306" s="52"/>
      <c r="X306" s="52"/>
      <c r="Y306" s="644"/>
      <c r="Z306" s="314"/>
      <c r="AA306" s="38"/>
      <c r="AB306" s="545"/>
      <c r="AC306" s="545"/>
      <c r="AD306" s="546"/>
      <c r="AE306" s="546"/>
      <c r="AF306" s="38"/>
      <c r="AG306" s="38"/>
      <c r="AH306" s="56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</row>
    <row r="307" spans="2:59" ht="13.5" customHeight="1">
      <c r="B307" s="425"/>
      <c r="C307" s="426" t="s">
        <v>244</v>
      </c>
      <c r="D307" s="484"/>
      <c r="E307" s="180"/>
      <c r="F307" s="772"/>
      <c r="G307" s="772"/>
      <c r="H307" s="772"/>
      <c r="I307" s="559"/>
      <c r="J307" s="559"/>
      <c r="K307" s="773"/>
      <c r="L307" s="559"/>
      <c r="M307" s="559"/>
      <c r="N307" s="559"/>
      <c r="O307" s="559"/>
      <c r="P307" s="774"/>
      <c r="Q307" s="657"/>
      <c r="R307" s="254"/>
      <c r="S307" s="384"/>
      <c r="T307" s="384"/>
      <c r="U307" s="689"/>
      <c r="V307" s="272"/>
      <c r="W307" s="272"/>
      <c r="X307" s="273"/>
      <c r="Y307" s="775"/>
      <c r="Z307" s="275"/>
      <c r="AA307" s="72"/>
      <c r="AB307" s="393"/>
      <c r="AC307" s="394"/>
      <c r="AD307" s="394"/>
      <c r="AE307" s="395"/>
      <c r="AF307" s="38"/>
      <c r="AG307" s="302"/>
      <c r="AH307" s="30"/>
      <c r="AI307" s="94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</row>
    <row r="308" spans="2:59" ht="13.5" customHeight="1">
      <c r="B308" s="616" t="s">
        <v>755</v>
      </c>
      <c r="C308" s="661" t="s">
        <v>245</v>
      </c>
      <c r="D308" s="720">
        <v>200</v>
      </c>
      <c r="E308" s="267">
        <v>5.8</v>
      </c>
      <c r="F308" s="259">
        <v>5</v>
      </c>
      <c r="G308" s="259">
        <v>8</v>
      </c>
      <c r="H308" s="660">
        <v>101</v>
      </c>
      <c r="I308" s="296">
        <v>1.4</v>
      </c>
      <c r="J308" s="296">
        <v>0.08</v>
      </c>
      <c r="K308" s="296">
        <v>2.3E-2</v>
      </c>
      <c r="L308" s="565">
        <v>40.1</v>
      </c>
      <c r="M308" s="518">
        <v>240.8</v>
      </c>
      <c r="N308" s="518">
        <v>180.6</v>
      </c>
      <c r="O308" s="518">
        <v>28.1</v>
      </c>
      <c r="P308" s="572">
        <v>0.2</v>
      </c>
      <c r="Q308" s="567">
        <v>90</v>
      </c>
      <c r="R308" s="264"/>
      <c r="S308" s="279"/>
      <c r="T308" s="279"/>
      <c r="U308" s="528"/>
      <c r="V308" s="281"/>
      <c r="W308" s="281"/>
      <c r="X308" s="281"/>
      <c r="Y308" s="281"/>
      <c r="Z308" s="392"/>
      <c r="AA308" s="69"/>
      <c r="AB308" s="69"/>
      <c r="AC308" s="69"/>
      <c r="AD308" s="69"/>
      <c r="AE308" s="38"/>
      <c r="AF308" s="38"/>
      <c r="AG308" s="53"/>
      <c r="AH308" s="30"/>
      <c r="AI308" s="94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</row>
    <row r="309" spans="2:59" ht="14.25" customHeight="1">
      <c r="B309" s="618" t="s">
        <v>856</v>
      </c>
      <c r="C309" s="776" t="s">
        <v>912</v>
      </c>
      <c r="D309" s="721" t="s">
        <v>268</v>
      </c>
      <c r="E309" s="541">
        <v>1.2450000000000001</v>
      </c>
      <c r="F309" s="296">
        <v>5.1070000000000002</v>
      </c>
      <c r="G309" s="440">
        <v>7.3159999999999998</v>
      </c>
      <c r="H309" s="298">
        <v>80.206999999999994</v>
      </c>
      <c r="I309" s="296">
        <v>0.4</v>
      </c>
      <c r="J309" s="296">
        <v>0.09</v>
      </c>
      <c r="K309" s="626">
        <v>0.12</v>
      </c>
      <c r="L309" s="570">
        <v>68</v>
      </c>
      <c r="M309" s="518">
        <v>25.8</v>
      </c>
      <c r="N309" s="376">
        <v>22.8</v>
      </c>
      <c r="O309" s="518">
        <v>15.8</v>
      </c>
      <c r="P309" s="777">
        <v>0.84</v>
      </c>
      <c r="Q309" s="567">
        <v>46</v>
      </c>
      <c r="R309" s="10"/>
      <c r="S309" s="56"/>
      <c r="T309" s="275"/>
      <c r="U309" s="52"/>
      <c r="V309" s="98"/>
      <c r="W309" s="98"/>
      <c r="X309" s="98"/>
      <c r="Y309" s="98"/>
      <c r="Z309" s="69"/>
      <c r="AA309" s="69"/>
      <c r="AB309" s="228"/>
      <c r="AC309" s="228"/>
      <c r="AD309" s="228"/>
      <c r="AE309" s="228"/>
      <c r="AF309" s="38"/>
      <c r="AG309" s="263"/>
      <c r="AH309" s="90"/>
      <c r="AI309" s="397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</row>
    <row r="310" spans="2:59" ht="9.75" customHeight="1">
      <c r="B310" s="778"/>
      <c r="C310" s="779" t="s">
        <v>911</v>
      </c>
      <c r="E310" s="780"/>
      <c r="F310" s="561"/>
      <c r="G310" s="561"/>
      <c r="H310" s="561"/>
      <c r="I310" s="561"/>
      <c r="J310" s="561"/>
      <c r="K310" s="486"/>
      <c r="L310" s="561"/>
      <c r="M310" s="561"/>
      <c r="N310" s="486"/>
      <c r="O310" s="561"/>
      <c r="P310" s="781"/>
      <c r="Q310" s="782"/>
      <c r="R310" s="10"/>
      <c r="S310" s="30"/>
      <c r="T310" s="107"/>
      <c r="U310" s="604"/>
      <c r="V310" s="38"/>
      <c r="W310" s="38"/>
      <c r="X310" s="38"/>
      <c r="Y310" s="38"/>
      <c r="Z310" s="38"/>
      <c r="AA310" s="637"/>
      <c r="AB310" s="637"/>
      <c r="AC310" s="637"/>
      <c r="AD310" s="637"/>
      <c r="AE310" s="637"/>
      <c r="AF310" s="38"/>
      <c r="AG310" s="28"/>
      <c r="AH310" s="30"/>
      <c r="AI310" s="94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</row>
    <row r="311" spans="2:59" ht="14.25" customHeight="1">
      <c r="B311" s="544" t="s">
        <v>9</v>
      </c>
      <c r="C311" s="305" t="s">
        <v>10</v>
      </c>
      <c r="D311" s="720">
        <v>20</v>
      </c>
      <c r="E311" s="783">
        <v>0.77</v>
      </c>
      <c r="F311" s="647">
        <v>0.27500000000000002</v>
      </c>
      <c r="G311" s="647">
        <v>10.84</v>
      </c>
      <c r="H311" s="784">
        <v>48.914999999999999</v>
      </c>
      <c r="I311" s="672">
        <v>0</v>
      </c>
      <c r="J311" s="672">
        <v>2.5000000000000001E-2</v>
      </c>
      <c r="K311" s="672">
        <v>8.0000000000000002E-3</v>
      </c>
      <c r="L311" s="785">
        <v>0</v>
      </c>
      <c r="M311" s="672">
        <v>4</v>
      </c>
      <c r="N311" s="672">
        <v>13</v>
      </c>
      <c r="O311" s="672">
        <v>2.8</v>
      </c>
      <c r="P311" s="786">
        <v>0.02</v>
      </c>
      <c r="Q311" s="590">
        <v>20</v>
      </c>
      <c r="S311" s="787"/>
      <c r="T311" s="94"/>
      <c r="U311" s="604"/>
      <c r="V311" s="38"/>
      <c r="W311" s="38"/>
      <c r="X311" s="38"/>
      <c r="Y311" s="38"/>
      <c r="Z311" s="38"/>
      <c r="AA311" s="69"/>
      <c r="AB311" s="69"/>
      <c r="AC311" s="69"/>
      <c r="AD311" s="69"/>
      <c r="AE311" s="38"/>
      <c r="AF311" s="38"/>
      <c r="AG311" s="28"/>
      <c r="AH311" s="30"/>
      <c r="AI311" s="94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</row>
    <row r="312" spans="2:59" ht="14.4" customHeight="1">
      <c r="B312" s="317" t="s">
        <v>256</v>
      </c>
      <c r="C312" s="403"/>
      <c r="D312" s="724">
        <f>D308+90+20+D311</f>
        <v>330</v>
      </c>
      <c r="E312" s="788">
        <f t="shared" ref="E312:P312" si="53">SUM(E308:E311)</f>
        <v>7.8149999999999995</v>
      </c>
      <c r="F312" s="715">
        <f t="shared" si="53"/>
        <v>10.382</v>
      </c>
      <c r="G312" s="522">
        <f t="shared" si="53"/>
        <v>26.155999999999999</v>
      </c>
      <c r="H312" s="524">
        <f t="shared" si="53"/>
        <v>230.12199999999999</v>
      </c>
      <c r="I312" s="715">
        <f t="shared" si="53"/>
        <v>1.7999999999999998</v>
      </c>
      <c r="J312" s="407">
        <f t="shared" si="53"/>
        <v>0.19499999999999998</v>
      </c>
      <c r="K312" s="715">
        <f t="shared" si="53"/>
        <v>0.151</v>
      </c>
      <c r="L312" s="407">
        <f t="shared" si="53"/>
        <v>108.1</v>
      </c>
      <c r="M312" s="466">
        <f t="shared" si="53"/>
        <v>270.60000000000002</v>
      </c>
      <c r="N312" s="466">
        <f t="shared" si="53"/>
        <v>216.4</v>
      </c>
      <c r="O312" s="466">
        <f t="shared" si="53"/>
        <v>46.7</v>
      </c>
      <c r="P312" s="699">
        <f t="shared" si="53"/>
        <v>1.06</v>
      </c>
      <c r="Q312" s="46"/>
      <c r="S312" s="787"/>
      <c r="T312" s="38"/>
      <c r="U312" s="38"/>
      <c r="V312" s="38"/>
      <c r="W312" s="38"/>
      <c r="X312" s="38"/>
      <c r="Y312" s="38"/>
      <c r="Z312" s="38"/>
      <c r="AA312" s="767"/>
      <c r="AB312" s="767"/>
      <c r="AC312" s="768"/>
      <c r="AD312" s="768"/>
      <c r="AE312" s="99"/>
      <c r="AF312" s="38"/>
      <c r="AG312" s="58"/>
      <c r="AH312" s="56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</row>
    <row r="313" spans="2:59" ht="15.75" customHeight="1">
      <c r="B313" s="330"/>
      <c r="C313" s="331" t="s">
        <v>11</v>
      </c>
      <c r="D313" s="527">
        <v>0.1</v>
      </c>
      <c r="E313" s="414">
        <v>7.7</v>
      </c>
      <c r="F313" s="415">
        <v>7.9</v>
      </c>
      <c r="G313" s="416">
        <v>33.5</v>
      </c>
      <c r="H313" s="416">
        <v>235</v>
      </c>
      <c r="I313" s="337">
        <v>6</v>
      </c>
      <c r="J313" s="337">
        <v>0.12</v>
      </c>
      <c r="K313" s="473">
        <v>0.14000000000000001</v>
      </c>
      <c r="L313" s="789">
        <v>70</v>
      </c>
      <c r="M313" s="790">
        <v>110</v>
      </c>
      <c r="N313" s="791">
        <v>110</v>
      </c>
      <c r="O313" s="789">
        <v>25</v>
      </c>
      <c r="P313" s="792">
        <v>1.2</v>
      </c>
      <c r="Q313" s="46"/>
      <c r="S313" s="38"/>
      <c r="T313" s="38"/>
      <c r="U313" s="38"/>
      <c r="V313" s="38"/>
      <c r="W313" s="38"/>
      <c r="X313" s="38"/>
      <c r="Y313" s="38"/>
      <c r="Z313" s="38"/>
      <c r="AA313" s="52"/>
      <c r="AB313" s="103"/>
      <c r="AC313" s="52"/>
      <c r="AD313" s="52"/>
      <c r="AE313" s="99"/>
      <c r="AF313" s="38"/>
      <c r="AG313" s="58"/>
      <c r="AH313" s="30"/>
      <c r="AI313" s="397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</row>
    <row r="314" spans="2:59" ht="14.25" customHeight="1">
      <c r="B314" s="345"/>
      <c r="C314" s="346" t="s">
        <v>476</v>
      </c>
      <c r="D314" s="347"/>
      <c r="E314" s="348">
        <f t="shared" ref="E314:P314" si="54">(E312*100/E284)-10</f>
        <v>0.14935064935064979</v>
      </c>
      <c r="F314" s="349">
        <f t="shared" si="54"/>
        <v>3.1417721518987349</v>
      </c>
      <c r="G314" s="349">
        <f t="shared" si="54"/>
        <v>-2.1922388059701499</v>
      </c>
      <c r="H314" s="349">
        <f t="shared" si="54"/>
        <v>-0.20757446808510771</v>
      </c>
      <c r="I314" s="349">
        <f t="shared" si="54"/>
        <v>-7</v>
      </c>
      <c r="J314" s="349">
        <f t="shared" si="54"/>
        <v>6.2499999999999964</v>
      </c>
      <c r="K314" s="349">
        <f t="shared" si="54"/>
        <v>0.78571428571428648</v>
      </c>
      <c r="L314" s="349">
        <f t="shared" si="54"/>
        <v>5.4428571428571431</v>
      </c>
      <c r="M314" s="349">
        <f t="shared" si="54"/>
        <v>14.600000000000005</v>
      </c>
      <c r="N314" s="349">
        <f t="shared" si="54"/>
        <v>9.672727272727272</v>
      </c>
      <c r="O314" s="349">
        <f t="shared" si="54"/>
        <v>8.68</v>
      </c>
      <c r="P314" s="352">
        <f t="shared" si="54"/>
        <v>-1.1666666666666661</v>
      </c>
      <c r="Q314" s="46"/>
      <c r="S314" s="38"/>
      <c r="T314" s="38"/>
      <c r="U314" s="38"/>
      <c r="V314" s="38"/>
      <c r="W314" s="38"/>
      <c r="X314" s="38"/>
      <c r="Y314" s="38"/>
      <c r="Z314" s="38"/>
      <c r="AA314" s="52"/>
      <c r="AB314" s="103"/>
      <c r="AC314" s="52"/>
      <c r="AD314" s="52"/>
      <c r="AE314" s="302"/>
      <c r="AF314" s="38"/>
      <c r="AG314" s="28"/>
      <c r="AH314" s="63"/>
      <c r="AI314" s="107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</row>
    <row r="315" spans="2:59">
      <c r="S315" s="443"/>
      <c r="T315" s="38"/>
      <c r="U315" s="38"/>
      <c r="V315" s="38"/>
      <c r="W315" s="38"/>
      <c r="X315" s="38"/>
      <c r="Y315" s="38"/>
      <c r="Z315" s="38"/>
      <c r="AA315" s="52"/>
      <c r="AB315" s="52"/>
      <c r="AC315" s="52"/>
      <c r="AD315" s="52"/>
      <c r="AE315" s="99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</row>
    <row r="316" spans="2:59">
      <c r="Q316" s="46"/>
      <c r="S316" s="38"/>
      <c r="T316" s="38"/>
      <c r="U316" s="38"/>
      <c r="V316" s="38"/>
      <c r="W316" s="38"/>
      <c r="X316" s="38"/>
      <c r="Y316" s="38"/>
      <c r="Z316" s="38"/>
      <c r="AA316" s="52"/>
      <c r="AB316" s="52"/>
      <c r="AC316" s="52"/>
      <c r="AD316" s="52"/>
      <c r="AE316" s="99"/>
      <c r="AF316" s="38"/>
      <c r="AG316" s="28"/>
      <c r="AH316" s="30"/>
      <c r="AI316" s="94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</row>
    <row r="317" spans="2:59">
      <c r="B317" s="462"/>
      <c r="C317" s="403" t="s">
        <v>315</v>
      </c>
      <c r="D317" s="463"/>
      <c r="E317" s="464">
        <f t="shared" ref="E317:P317" si="55">E292+E304</f>
        <v>53.314000000000007</v>
      </c>
      <c r="F317" s="407">
        <f t="shared" si="55"/>
        <v>51.027999999999999</v>
      </c>
      <c r="G317" s="407">
        <f t="shared" si="55"/>
        <v>194.95699999999999</v>
      </c>
      <c r="H317" s="407">
        <f t="shared" si="55"/>
        <v>1412.6759999999999</v>
      </c>
      <c r="I317" s="407">
        <f t="shared" si="55"/>
        <v>29.027999999999999</v>
      </c>
      <c r="J317" s="407">
        <f t="shared" si="55"/>
        <v>0.628</v>
      </c>
      <c r="K317" s="407">
        <f t="shared" si="55"/>
        <v>0.93640000000000012</v>
      </c>
      <c r="L317" s="407">
        <f t="shared" si="55"/>
        <v>225.06099999999998</v>
      </c>
      <c r="M317" s="465">
        <f t="shared" si="55"/>
        <v>1024.8030000000001</v>
      </c>
      <c r="N317" s="605">
        <f t="shared" si="55"/>
        <v>364.86450000000002</v>
      </c>
      <c r="O317" s="467">
        <f t="shared" si="55"/>
        <v>110.53249999999998</v>
      </c>
      <c r="P317" s="603">
        <f t="shared" si="55"/>
        <v>8.9126000000000012</v>
      </c>
      <c r="Q317" s="46"/>
      <c r="S317" s="38"/>
      <c r="T317" s="38"/>
      <c r="U317" s="38"/>
      <c r="V317" s="38"/>
      <c r="W317" s="38"/>
      <c r="X317" s="38"/>
      <c r="Y317" s="38"/>
      <c r="Z317" s="38"/>
      <c r="AA317" s="606"/>
      <c r="AB317" s="283"/>
      <c r="AC317" s="460"/>
      <c r="AD317" s="460"/>
      <c r="AE317" s="107"/>
      <c r="AF317" s="38"/>
      <c r="AG317" s="28"/>
      <c r="AH317" s="30"/>
      <c r="AI317" s="94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</row>
    <row r="318" spans="2:59" ht="16.5" customHeight="1">
      <c r="B318" s="470"/>
      <c r="C318" s="471" t="s">
        <v>11</v>
      </c>
      <c r="D318" s="527">
        <v>0.6</v>
      </c>
      <c r="E318" s="472">
        <v>46.2</v>
      </c>
      <c r="F318" s="337">
        <v>47.4</v>
      </c>
      <c r="G318" s="473">
        <v>201</v>
      </c>
      <c r="H318" s="473">
        <v>1410</v>
      </c>
      <c r="I318" s="417">
        <v>36</v>
      </c>
      <c r="J318" s="338">
        <v>0.72</v>
      </c>
      <c r="K318" s="339">
        <v>0.84</v>
      </c>
      <c r="L318" s="340">
        <v>420</v>
      </c>
      <c r="M318" s="474">
        <v>660</v>
      </c>
      <c r="N318" s="342">
        <v>660</v>
      </c>
      <c r="O318" s="342">
        <v>150</v>
      </c>
      <c r="P318" s="343">
        <v>7.2</v>
      </c>
      <c r="Q318" s="46"/>
      <c r="S318" s="38"/>
      <c r="T318" s="38"/>
      <c r="U318" s="38"/>
      <c r="V318" s="38"/>
      <c r="W318" s="10"/>
      <c r="X318" s="10"/>
      <c r="Y318" s="10"/>
      <c r="Z318" s="10"/>
      <c r="AA318" s="69"/>
      <c r="AB318" s="69"/>
      <c r="AC318" s="69"/>
      <c r="AD318" s="69"/>
      <c r="AE318" s="38"/>
      <c r="AF318" s="38"/>
      <c r="AG318" s="28"/>
      <c r="AH318" s="30"/>
      <c r="AI318" s="94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</row>
    <row r="319" spans="2:59" ht="16.5" customHeight="1">
      <c r="B319" s="345"/>
      <c r="C319" s="346" t="s">
        <v>476</v>
      </c>
      <c r="D319" s="347"/>
      <c r="E319" s="348">
        <f>(E317*100/E284)-60</f>
        <v>9.238961038961051</v>
      </c>
      <c r="F319" s="349">
        <f t="shared" ref="F319:O319" si="56">(F317*100/F284)-60</f>
        <v>4.5924050632911388</v>
      </c>
      <c r="G319" s="349">
        <f t="shared" si="56"/>
        <v>-1.8038805970149241</v>
      </c>
      <c r="H319" s="349">
        <f t="shared" si="56"/>
        <v>0.11387234042553729</v>
      </c>
      <c r="I319" s="349">
        <f t="shared" si="56"/>
        <v>-11.620000000000005</v>
      </c>
      <c r="J319" s="349">
        <f t="shared" si="56"/>
        <v>-7.6666666666666643</v>
      </c>
      <c r="K319" s="349">
        <f t="shared" si="56"/>
        <v>6.8857142857143003</v>
      </c>
      <c r="L319" s="349">
        <f t="shared" si="56"/>
        <v>-27.84842857142857</v>
      </c>
      <c r="M319" s="349">
        <f t="shared" si="56"/>
        <v>33.163909090909101</v>
      </c>
      <c r="N319" s="349">
        <f t="shared" si="56"/>
        <v>-26.830499999999994</v>
      </c>
      <c r="O319" s="349">
        <f t="shared" si="56"/>
        <v>-15.787000000000006</v>
      </c>
      <c r="P319" s="352">
        <f>(P317*100/P284)-60</f>
        <v>14.271666666666675</v>
      </c>
      <c r="Q319" s="46"/>
      <c r="S319" s="38"/>
      <c r="T319" s="38"/>
      <c r="U319" s="38"/>
      <c r="V319" s="38"/>
      <c r="AA319" s="793"/>
      <c r="AB319" s="315"/>
      <c r="AC319" s="99"/>
      <c r="AD319" s="99"/>
      <c r="AE319" s="99"/>
      <c r="AF319" s="38"/>
      <c r="AG319" s="80"/>
      <c r="AH319" s="30"/>
      <c r="AI319" s="94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</row>
    <row r="320" spans="2:59" ht="15.75" customHeight="1">
      <c r="Q320" s="46"/>
      <c r="S320" s="38"/>
      <c r="T320" s="38"/>
      <c r="U320" s="38"/>
      <c r="V320" s="38"/>
      <c r="AA320" s="99"/>
      <c r="AB320" s="99"/>
      <c r="AC320" s="99"/>
      <c r="AD320" s="99"/>
      <c r="AE320" s="99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</row>
    <row r="321" spans="2:59" ht="14.25" customHeight="1">
      <c r="Q321" s="46"/>
      <c r="S321" s="38"/>
      <c r="T321" s="38"/>
      <c r="U321" s="38"/>
      <c r="V321" s="38"/>
      <c r="AA321" s="52"/>
      <c r="AB321" s="52"/>
      <c r="AC321" s="52"/>
      <c r="AD321" s="52"/>
      <c r="AE321" s="99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</row>
    <row r="322" spans="2:59">
      <c r="B322" s="462"/>
      <c r="C322" s="403" t="s">
        <v>314</v>
      </c>
      <c r="D322" s="463"/>
      <c r="E322" s="464">
        <f t="shared" ref="E322:P322" si="57">E304+E312</f>
        <v>41.371000000000002</v>
      </c>
      <c r="F322" s="407">
        <f t="shared" si="57"/>
        <v>38.330999999999996</v>
      </c>
      <c r="G322" s="407">
        <f t="shared" si="57"/>
        <v>135.608</v>
      </c>
      <c r="H322" s="407">
        <f t="shared" si="57"/>
        <v>1052.8019999999999</v>
      </c>
      <c r="I322" s="407">
        <f t="shared" si="57"/>
        <v>20.606000000000002</v>
      </c>
      <c r="J322" s="407">
        <f t="shared" si="57"/>
        <v>0.53799999999999992</v>
      </c>
      <c r="K322" s="407">
        <f t="shared" si="57"/>
        <v>0.73040000000000005</v>
      </c>
      <c r="L322" s="407">
        <f t="shared" si="57"/>
        <v>256.87299999999999</v>
      </c>
      <c r="M322" s="466">
        <f t="shared" si="57"/>
        <v>920.21500000000015</v>
      </c>
      <c r="N322" s="466">
        <f t="shared" si="57"/>
        <v>444.38499999999999</v>
      </c>
      <c r="O322" s="467">
        <f t="shared" si="57"/>
        <v>126.84779999999999</v>
      </c>
      <c r="P322" s="603">
        <f t="shared" si="57"/>
        <v>6.123800000000001</v>
      </c>
      <c r="Q322" s="46"/>
      <c r="S322" s="38"/>
      <c r="T322" s="38"/>
      <c r="U322" s="38"/>
      <c r="V322" s="38"/>
      <c r="AA322" s="101"/>
      <c r="AB322" s="101"/>
      <c r="AC322" s="101"/>
      <c r="AD322" s="101"/>
      <c r="AE322" s="99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</row>
    <row r="323" spans="2:59" ht="13.5" customHeight="1">
      <c r="B323" s="470"/>
      <c r="C323" s="471" t="s">
        <v>11</v>
      </c>
      <c r="D323" s="527">
        <v>0.45</v>
      </c>
      <c r="E323" s="472">
        <v>34.65</v>
      </c>
      <c r="F323" s="337">
        <v>35.549999999999997</v>
      </c>
      <c r="G323" s="473">
        <v>150.75</v>
      </c>
      <c r="H323" s="473">
        <v>1057.5</v>
      </c>
      <c r="I323" s="417">
        <v>27</v>
      </c>
      <c r="J323" s="338">
        <v>0.54</v>
      </c>
      <c r="K323" s="339">
        <v>0.63</v>
      </c>
      <c r="L323" s="340">
        <v>315</v>
      </c>
      <c r="M323" s="474">
        <v>495</v>
      </c>
      <c r="N323" s="342">
        <v>495</v>
      </c>
      <c r="O323" s="342">
        <v>112.5</v>
      </c>
      <c r="P323" s="343">
        <v>5.4</v>
      </c>
      <c r="Q323" s="46"/>
      <c r="S323" s="38"/>
      <c r="T323" s="38"/>
      <c r="U323" s="38"/>
      <c r="V323" s="38"/>
      <c r="AA323" s="52"/>
      <c r="AB323" s="52"/>
      <c r="AC323" s="52"/>
      <c r="AD323" s="52"/>
      <c r="AE323" s="99"/>
      <c r="AF323" s="38"/>
      <c r="AG323" s="461"/>
      <c r="AH323" s="461"/>
      <c r="AI323" s="461"/>
      <c r="AJ323" s="122"/>
      <c r="AK323" s="123"/>
      <c r="AL323" s="461"/>
      <c r="AM323" s="122"/>
      <c r="AN323" s="122"/>
      <c r="AO323" s="461"/>
      <c r="AP323" s="124"/>
      <c r="AQ323" s="461"/>
      <c r="AR323" s="461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</row>
    <row r="324" spans="2:59" ht="13.5" customHeight="1">
      <c r="B324" s="345"/>
      <c r="C324" s="346" t="s">
        <v>476</v>
      </c>
      <c r="D324" s="347"/>
      <c r="E324" s="251">
        <f>(E322*100/E284)-45</f>
        <v>8.7285714285714349</v>
      </c>
      <c r="F324" s="251">
        <f t="shared" ref="F324:O324" si="58">(F322*100/F284)-45</f>
        <v>3.520253164556955</v>
      </c>
      <c r="G324" s="251">
        <f t="shared" si="58"/>
        <v>-4.519999999999996</v>
      </c>
      <c r="H324" s="251">
        <f t="shared" si="58"/>
        <v>-0.19991489361702008</v>
      </c>
      <c r="I324" s="251">
        <f t="shared" si="58"/>
        <v>-10.656666666666659</v>
      </c>
      <c r="J324" s="251">
        <f t="shared" si="58"/>
        <v>-0.1666666666666714</v>
      </c>
      <c r="K324" s="251">
        <f t="shared" si="58"/>
        <v>7.1714285714285779</v>
      </c>
      <c r="L324" s="251">
        <f t="shared" si="58"/>
        <v>-8.3038571428571473</v>
      </c>
      <c r="M324" s="251">
        <f t="shared" si="58"/>
        <v>38.655909090909105</v>
      </c>
      <c r="N324" s="251">
        <f t="shared" si="58"/>
        <v>-4.6013636363636365</v>
      </c>
      <c r="O324" s="251">
        <f t="shared" si="58"/>
        <v>5.7391199999999927</v>
      </c>
      <c r="P324" s="251">
        <f>(P322*100/P284)-45</f>
        <v>6.0316666666666734</v>
      </c>
      <c r="Q324" s="46"/>
      <c r="S324" s="38"/>
      <c r="T324" s="38"/>
      <c r="U324" s="38"/>
      <c r="V324" s="38"/>
      <c r="AA324" s="52"/>
      <c r="AB324" s="52"/>
      <c r="AC324" s="52"/>
      <c r="AD324" s="52"/>
      <c r="AE324" s="99"/>
      <c r="AF324" s="38"/>
      <c r="AG324" s="461"/>
      <c r="AH324" s="461"/>
      <c r="AI324" s="461"/>
      <c r="AJ324" s="461"/>
      <c r="AK324" s="461"/>
      <c r="AL324" s="461"/>
      <c r="AM324" s="461"/>
      <c r="AN324" s="461"/>
      <c r="AO324" s="461"/>
      <c r="AP324" s="461"/>
      <c r="AQ324" s="461"/>
      <c r="AR324" s="461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</row>
    <row r="325" spans="2:59" ht="15" customHeight="1">
      <c r="P325"/>
      <c r="Q325" s="46"/>
      <c r="S325" s="38"/>
      <c r="T325" s="38"/>
      <c r="U325" s="38"/>
      <c r="V325" s="38"/>
      <c r="AA325" s="52"/>
      <c r="AB325" s="52"/>
      <c r="AC325" s="103"/>
      <c r="AD325" s="52"/>
      <c r="AE325" s="99"/>
      <c r="AF325" s="38"/>
      <c r="AG325" s="38"/>
      <c r="AH325" s="38"/>
      <c r="AI325" s="38"/>
      <c r="AJ325" s="122"/>
      <c r="AK325" s="122"/>
      <c r="AL325" s="38"/>
      <c r="AM325" s="122"/>
      <c r="AN325" s="122"/>
      <c r="AO325" s="38"/>
      <c r="AP325" s="30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</row>
    <row r="326" spans="2:59" ht="14.25" customHeight="1">
      <c r="B326" s="480" t="s">
        <v>349</v>
      </c>
      <c r="C326" s="403"/>
      <c r="D326" s="463"/>
      <c r="E326" s="683">
        <f t="shared" ref="E326:P326" si="59">E292+E304+E312</f>
        <v>61.129000000000005</v>
      </c>
      <c r="F326" s="684">
        <f t="shared" si="59"/>
        <v>61.41</v>
      </c>
      <c r="G326" s="684">
        <f t="shared" si="59"/>
        <v>221.113</v>
      </c>
      <c r="H326" s="684">
        <f t="shared" si="59"/>
        <v>1642.798</v>
      </c>
      <c r="I326" s="684">
        <f t="shared" si="59"/>
        <v>30.827999999999999</v>
      </c>
      <c r="J326" s="684">
        <f t="shared" si="59"/>
        <v>0.82299999999999995</v>
      </c>
      <c r="K326" s="684">
        <f t="shared" si="59"/>
        <v>1.0874000000000001</v>
      </c>
      <c r="L326" s="684">
        <f t="shared" si="59"/>
        <v>333.16099999999994</v>
      </c>
      <c r="M326" s="794">
        <f t="shared" si="59"/>
        <v>1295.4030000000002</v>
      </c>
      <c r="N326" s="686">
        <f t="shared" si="59"/>
        <v>581.2645</v>
      </c>
      <c r="O326" s="685">
        <f t="shared" si="59"/>
        <v>157.23249999999999</v>
      </c>
      <c r="P326" s="687">
        <f t="shared" si="59"/>
        <v>9.9726000000000017</v>
      </c>
      <c r="Q326" s="46"/>
      <c r="S326" s="38"/>
      <c r="T326" s="38"/>
      <c r="U326" s="38"/>
      <c r="V326" s="38"/>
      <c r="AA326" s="606"/>
      <c r="AB326" s="283"/>
      <c r="AC326" s="59"/>
      <c r="AD326" s="59"/>
      <c r="AE326" s="107"/>
      <c r="AF326" s="38"/>
      <c r="AG326" s="134"/>
      <c r="AH326" s="135"/>
      <c r="AI326" s="136"/>
      <c r="AJ326" s="137"/>
      <c r="AK326" s="138"/>
      <c r="AL326" s="138"/>
      <c r="AM326" s="138"/>
      <c r="AN326" s="138"/>
      <c r="AO326" s="138"/>
      <c r="AP326" s="138"/>
      <c r="AQ326" s="134"/>
      <c r="AR326" s="134"/>
      <c r="AS326" s="139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</row>
    <row r="327" spans="2:59">
      <c r="B327" s="330"/>
      <c r="C327" s="331" t="s">
        <v>11</v>
      </c>
      <c r="D327" s="527">
        <v>0.7</v>
      </c>
      <c r="E327" s="414">
        <v>53.9</v>
      </c>
      <c r="F327" s="415">
        <v>55.3</v>
      </c>
      <c r="G327" s="416">
        <v>234.5</v>
      </c>
      <c r="H327" s="416">
        <v>1645</v>
      </c>
      <c r="I327" s="417">
        <v>42</v>
      </c>
      <c r="J327" s="338">
        <v>0.84</v>
      </c>
      <c r="K327" s="339">
        <v>0.98</v>
      </c>
      <c r="L327" s="340">
        <v>490</v>
      </c>
      <c r="M327" s="474">
        <v>770</v>
      </c>
      <c r="N327" s="342">
        <v>770</v>
      </c>
      <c r="O327" s="342">
        <v>175</v>
      </c>
      <c r="P327" s="343">
        <v>8.4</v>
      </c>
      <c r="Q327" s="46"/>
      <c r="S327" s="38"/>
      <c r="T327" s="38"/>
      <c r="U327" s="38"/>
      <c r="V327" s="38"/>
      <c r="AA327" s="607"/>
      <c r="AB327" s="545"/>
      <c r="AC327" s="545"/>
      <c r="AD327" s="546"/>
      <c r="AE327" s="546"/>
      <c r="AF327" s="38"/>
      <c r="AG327" s="142"/>
      <c r="AH327" s="142"/>
      <c r="AI327" s="142"/>
      <c r="AJ327" s="143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</row>
    <row r="328" spans="2:59">
      <c r="B328" s="345"/>
      <c r="C328" s="346" t="s">
        <v>476</v>
      </c>
      <c r="D328" s="347"/>
      <c r="E328" s="348">
        <f>(E326*100/E284)-70</f>
        <v>9.3883116883116884</v>
      </c>
      <c r="F328" s="349">
        <f t="shared" ref="F328:O328" si="60">(F326*100/F284)-70</f>
        <v>7.7341772151898738</v>
      </c>
      <c r="G328" s="349">
        <f t="shared" si="60"/>
        <v>-3.9961194029850731</v>
      </c>
      <c r="H328" s="349">
        <f t="shared" si="60"/>
        <v>-9.3702127659582857E-2</v>
      </c>
      <c r="I328" s="349">
        <f t="shared" si="60"/>
        <v>-18.620000000000005</v>
      </c>
      <c r="J328" s="349">
        <f t="shared" si="60"/>
        <v>-1.4166666666666714</v>
      </c>
      <c r="K328" s="349">
        <f t="shared" si="60"/>
        <v>7.6714285714285779</v>
      </c>
      <c r="L328" s="349">
        <f t="shared" si="60"/>
        <v>-22.405571428571442</v>
      </c>
      <c r="M328" s="349">
        <f t="shared" si="60"/>
        <v>47.76390909090911</v>
      </c>
      <c r="N328" s="349">
        <f t="shared" si="60"/>
        <v>-17.157772727272729</v>
      </c>
      <c r="O328" s="349">
        <f t="shared" si="60"/>
        <v>-7.1070000000000064</v>
      </c>
      <c r="P328" s="352">
        <f>(P326*100/P284)-70</f>
        <v>13.105000000000018</v>
      </c>
      <c r="Q328" s="46"/>
      <c r="S328" s="38"/>
      <c r="T328" s="38"/>
      <c r="U328" s="38"/>
      <c r="V328" s="38"/>
      <c r="AA328" s="393"/>
      <c r="AB328" s="393"/>
      <c r="AC328" s="394"/>
      <c r="AD328" s="394"/>
      <c r="AE328" s="395"/>
      <c r="AF328" s="38"/>
      <c r="AG328" s="52"/>
      <c r="AH328" s="52"/>
      <c r="AI328" s="52"/>
      <c r="AJ328" s="95"/>
      <c r="AK328" s="371"/>
      <c r="AL328" s="371"/>
      <c r="AM328" s="371"/>
      <c r="AN328" s="371"/>
      <c r="AO328" s="52"/>
      <c r="AP328" s="103"/>
      <c r="AQ328" s="52"/>
      <c r="AR328" s="52"/>
      <c r="AS328" s="99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</row>
    <row r="329" spans="2:59">
      <c r="Q329" s="46"/>
      <c r="S329" s="38"/>
      <c r="T329" s="38"/>
      <c r="U329" s="38"/>
      <c r="V329" s="38"/>
      <c r="AA329" s="69"/>
      <c r="AB329" s="69"/>
      <c r="AC329" s="69"/>
      <c r="AD329" s="69"/>
      <c r="AE329" s="38"/>
      <c r="AF329" s="38"/>
      <c r="AG329" s="476"/>
      <c r="AH329" s="476"/>
      <c r="AI329" s="476"/>
      <c r="AJ329" s="543"/>
      <c r="AK329" s="476"/>
      <c r="AL329" s="476"/>
      <c r="AM329" s="476"/>
      <c r="AN329" s="476"/>
      <c r="AO329" s="477"/>
      <c r="AP329" s="477"/>
      <c r="AQ329" s="476"/>
      <c r="AR329" s="476"/>
      <c r="AS329" s="476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</row>
    <row r="330" spans="2:59" ht="14.25" customHeight="1">
      <c r="K330" s="83"/>
      <c r="P330"/>
      <c r="Q330" s="46"/>
      <c r="S330" s="38"/>
      <c r="T330" s="38"/>
      <c r="U330" s="38"/>
      <c r="V330" s="38"/>
      <c r="AA330" s="69"/>
      <c r="AB330" s="69"/>
      <c r="AC330" s="69"/>
      <c r="AD330" s="69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</row>
    <row r="331" spans="2:59" ht="13.5" customHeight="1">
      <c r="C331" s="44"/>
      <c r="D331" s="13" t="s">
        <v>212</v>
      </c>
      <c r="E331" s="60"/>
      <c r="S331" s="38"/>
      <c r="T331" s="38"/>
      <c r="U331" s="38"/>
      <c r="V331" s="38"/>
      <c r="AA331" s="81"/>
      <c r="AB331" s="70"/>
      <c r="AC331" s="70"/>
      <c r="AD331" s="70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</row>
    <row r="332" spans="2:59" ht="13.5" customHeight="1">
      <c r="C332" s="15" t="s">
        <v>886</v>
      </c>
      <c r="D332" s="22"/>
      <c r="E332" s="2"/>
      <c r="F332"/>
      <c r="I332"/>
      <c r="J332"/>
      <c r="K332" s="36"/>
      <c r="L332" s="36"/>
      <c r="M332"/>
      <c r="N332"/>
      <c r="O332"/>
      <c r="P332"/>
      <c r="Q332" s="38"/>
      <c r="S332" s="38"/>
      <c r="T332" s="38"/>
      <c r="U332" s="38"/>
      <c r="V332" s="38"/>
      <c r="AA332" s="72"/>
      <c r="AB332" s="72"/>
      <c r="AC332" s="72"/>
      <c r="AD332" s="72"/>
      <c r="AE332" s="72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</row>
    <row r="333" spans="2:59" ht="14.4" customHeight="1">
      <c r="C333" s="91" t="s">
        <v>361</v>
      </c>
      <c r="I333" s="155" t="s">
        <v>382</v>
      </c>
      <c r="N333" s="9"/>
      <c r="S333" s="38"/>
      <c r="T333" s="38"/>
      <c r="U333" s="38"/>
      <c r="V333" s="38"/>
      <c r="AA333" s="795"/>
      <c r="AB333" s="795"/>
      <c r="AC333" s="795"/>
      <c r="AD333" s="795"/>
      <c r="AE333" s="796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</row>
    <row r="334" spans="2:59" ht="14.4" customHeight="1">
      <c r="C334" s="44" t="s">
        <v>887</v>
      </c>
      <c r="S334" s="38"/>
      <c r="T334" s="38"/>
      <c r="U334" s="38"/>
      <c r="V334" s="38"/>
      <c r="AA334" s="797"/>
      <c r="AB334" s="797"/>
      <c r="AC334" s="797"/>
      <c r="AD334" s="797"/>
      <c r="AE334" s="797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</row>
    <row r="335" spans="2:59" ht="16.5" customHeight="1">
      <c r="B335" s="111" t="s">
        <v>355</v>
      </c>
      <c r="C335" s="36"/>
      <c r="D335"/>
      <c r="F335" s="157" t="s">
        <v>885</v>
      </c>
      <c r="I335" s="158" t="s">
        <v>0</v>
      </c>
      <c r="J335"/>
      <c r="K335" s="43" t="s">
        <v>474</v>
      </c>
      <c r="L335" s="36"/>
      <c r="M335" s="36"/>
      <c r="N335" s="159"/>
      <c r="P335" s="80"/>
      <c r="AA335" s="393"/>
      <c r="AB335" s="393"/>
      <c r="AC335" s="393"/>
      <c r="AD335" s="395"/>
      <c r="AE335" s="79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</row>
    <row r="336" spans="2:59" ht="14.25" customHeight="1">
      <c r="B336" s="799" t="s">
        <v>354</v>
      </c>
      <c r="C336" s="800"/>
      <c r="D336" s="801"/>
      <c r="E336" s="802" t="s">
        <v>929</v>
      </c>
      <c r="F336" s="164"/>
      <c r="G336" s="164"/>
      <c r="H336" s="183" t="s">
        <v>753</v>
      </c>
      <c r="I336" s="166" t="s">
        <v>333</v>
      </c>
      <c r="J336" s="803"/>
      <c r="K336" s="803"/>
      <c r="L336" s="804"/>
      <c r="M336" s="805" t="s">
        <v>334</v>
      </c>
      <c r="N336" s="167"/>
      <c r="O336" s="168"/>
      <c r="P336" s="169"/>
      <c r="Q336" s="46"/>
      <c r="S336" s="38"/>
      <c r="T336" s="38"/>
      <c r="U336" s="38"/>
      <c r="V336" s="38"/>
      <c r="AA336" s="314"/>
      <c r="AB336" s="314"/>
      <c r="AC336" s="314"/>
      <c r="AD336" s="314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</row>
    <row r="337" spans="2:59">
      <c r="B337" s="778"/>
      <c r="C337" s="806" t="s">
        <v>307</v>
      </c>
      <c r="D337" s="807"/>
      <c r="E337" s="808" t="s">
        <v>188</v>
      </c>
      <c r="F337" s="808" t="s">
        <v>56</v>
      </c>
      <c r="G337" s="809" t="s">
        <v>57</v>
      </c>
      <c r="H337" s="810" t="s">
        <v>191</v>
      </c>
      <c r="I337" s="180"/>
      <c r="J337" s="196"/>
      <c r="K337" s="167"/>
      <c r="L337" s="196"/>
      <c r="M337" s="811" t="s">
        <v>345</v>
      </c>
      <c r="N337" s="812" t="s">
        <v>346</v>
      </c>
      <c r="O337" s="811" t="s">
        <v>347</v>
      </c>
      <c r="P337" s="813" t="s">
        <v>348</v>
      </c>
      <c r="Q337" s="46"/>
      <c r="S337" s="38"/>
      <c r="T337" s="38"/>
      <c r="U337" s="38"/>
      <c r="V337" s="38"/>
      <c r="AA337" s="795"/>
      <c r="AB337" s="796"/>
      <c r="AC337" s="796"/>
      <c r="AD337" s="814"/>
      <c r="AE337" s="815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</row>
    <row r="338" spans="2:59" ht="15.5">
      <c r="B338" s="203"/>
      <c r="C338" s="816" t="s">
        <v>241</v>
      </c>
      <c r="D338" s="186"/>
      <c r="E338" s="206" t="s">
        <v>6</v>
      </c>
      <c r="F338" s="206" t="s">
        <v>7</v>
      </c>
      <c r="G338" s="206" t="s">
        <v>8</v>
      </c>
      <c r="H338" s="209" t="s">
        <v>468</v>
      </c>
      <c r="I338" s="205" t="s">
        <v>336</v>
      </c>
      <c r="J338" s="817" t="s">
        <v>337</v>
      </c>
      <c r="K338" s="491" t="s">
        <v>338</v>
      </c>
      <c r="L338" s="210" t="s">
        <v>339</v>
      </c>
      <c r="M338" s="211" t="s">
        <v>340</v>
      </c>
      <c r="N338" s="210" t="s">
        <v>341</v>
      </c>
      <c r="O338" s="211" t="s">
        <v>342</v>
      </c>
      <c r="P338" s="213" t="s">
        <v>343</v>
      </c>
      <c r="Q338" s="46"/>
      <c r="S338" s="38"/>
      <c r="T338" s="38"/>
      <c r="U338" s="38"/>
      <c r="V338" s="38"/>
      <c r="AA338" s="69"/>
      <c r="AB338" s="69"/>
      <c r="AC338" s="69"/>
      <c r="AD338" s="69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</row>
    <row r="339" spans="2:59" ht="14.25" customHeight="1">
      <c r="B339" s="355"/>
      <c r="C339" s="818" t="s">
        <v>106</v>
      </c>
      <c r="D339" s="819">
        <v>1</v>
      </c>
      <c r="E339" s="820">
        <v>77</v>
      </c>
      <c r="F339" s="821">
        <v>79</v>
      </c>
      <c r="G339" s="822">
        <v>335</v>
      </c>
      <c r="H339" s="823">
        <v>2350</v>
      </c>
      <c r="I339" s="820">
        <v>60</v>
      </c>
      <c r="J339" s="821">
        <v>1.2</v>
      </c>
      <c r="K339" s="821">
        <v>1.4</v>
      </c>
      <c r="L339" s="822">
        <v>700</v>
      </c>
      <c r="M339" s="824">
        <v>1100</v>
      </c>
      <c r="N339" s="824">
        <v>1100</v>
      </c>
      <c r="O339" s="824">
        <v>250</v>
      </c>
      <c r="P339" s="825">
        <v>12</v>
      </c>
      <c r="Q339" s="46"/>
      <c r="R339" s="70"/>
      <c r="S339" s="826"/>
      <c r="T339" s="827"/>
      <c r="U339" s="828"/>
      <c r="V339" s="362"/>
      <c r="W339" s="362"/>
      <c r="X339" s="829"/>
      <c r="Y339" s="362"/>
      <c r="Z339" s="362"/>
      <c r="AA339" s="362"/>
      <c r="AB339" s="676"/>
      <c r="AC339" s="711"/>
      <c r="AD339" s="69"/>
      <c r="AE339" s="28"/>
      <c r="AF339" s="69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</row>
    <row r="340" spans="2:59" ht="11.25" customHeight="1">
      <c r="B340" s="716"/>
      <c r="C340" s="830" t="s">
        <v>118</v>
      </c>
      <c r="D340" s="831"/>
      <c r="E340" s="832"/>
      <c r="F340" s="833"/>
      <c r="G340" s="833"/>
      <c r="H340" s="833"/>
      <c r="I340" s="833"/>
      <c r="J340" s="833"/>
      <c r="K340" s="833"/>
      <c r="L340" s="833"/>
      <c r="M340" s="833"/>
      <c r="N340" s="833"/>
      <c r="O340" s="833"/>
      <c r="P340" s="834"/>
      <c r="Q340" s="46"/>
      <c r="R340" s="38"/>
      <c r="S340" s="835"/>
      <c r="T340" s="827"/>
      <c r="U340" s="836"/>
      <c r="V340" s="836"/>
      <c r="W340" s="837"/>
      <c r="X340" s="838"/>
      <c r="Y340" s="69"/>
      <c r="Z340" s="69"/>
      <c r="AA340" s="69"/>
      <c r="AB340" s="69"/>
      <c r="AC340" s="839"/>
      <c r="AD340" s="839"/>
      <c r="AE340" s="839"/>
      <c r="AF340" s="839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</row>
    <row r="341" spans="2:59" ht="12" customHeight="1">
      <c r="B341" s="840" t="s">
        <v>350</v>
      </c>
      <c r="C341" s="841" t="s">
        <v>305</v>
      </c>
      <c r="D341" s="842">
        <v>0.25</v>
      </c>
      <c r="E341" s="843">
        <f>(E339/100)*25</f>
        <v>19.25</v>
      </c>
      <c r="F341" s="843">
        <f t="shared" ref="F341:H341" si="61">(F339/100)*25</f>
        <v>19.75</v>
      </c>
      <c r="G341" s="843">
        <f t="shared" si="61"/>
        <v>83.75</v>
      </c>
      <c r="H341" s="843">
        <f t="shared" si="61"/>
        <v>587.5</v>
      </c>
      <c r="I341" s="843">
        <f>(I339/100)*25</f>
        <v>15</v>
      </c>
      <c r="J341" s="843">
        <f t="shared" ref="J341:L341" si="62">(J339/100)*25</f>
        <v>0.3</v>
      </c>
      <c r="K341" s="843">
        <f t="shared" si="62"/>
        <v>0.35</v>
      </c>
      <c r="L341" s="844">
        <f t="shared" si="62"/>
        <v>175</v>
      </c>
      <c r="M341" s="845">
        <f>(M339/100)*25</f>
        <v>275</v>
      </c>
      <c r="N341" s="845">
        <f t="shared" ref="N341" si="63">(N339/100)*25</f>
        <v>275</v>
      </c>
      <c r="O341" s="844">
        <f>(O339/100)*25</f>
        <v>62.5</v>
      </c>
      <c r="P341" s="843">
        <f t="shared" ref="P341" si="64">(P339/100)*25</f>
        <v>3</v>
      </c>
      <c r="Q341" s="46"/>
      <c r="R341" s="38"/>
      <c r="S341" s="512"/>
      <c r="T341" s="69"/>
      <c r="U341" s="682"/>
      <c r="V341" s="682"/>
      <c r="W341" s="682"/>
      <c r="X341" s="191"/>
      <c r="Y341" s="682"/>
      <c r="Z341" s="682"/>
      <c r="AA341" s="682"/>
      <c r="AB341" s="191"/>
      <c r="AC341" s="191"/>
      <c r="AD341" s="191"/>
      <c r="AE341" s="191"/>
      <c r="AF341" s="191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</row>
    <row r="342" spans="2:59" ht="9.75" customHeight="1">
      <c r="B342" s="778"/>
      <c r="C342" s="846"/>
      <c r="D342" s="847"/>
      <c r="E342" s="848"/>
      <c r="F342" s="849"/>
      <c r="G342" s="849"/>
      <c r="H342" s="849"/>
      <c r="I342" s="849"/>
      <c r="J342" s="849"/>
      <c r="K342" s="849"/>
      <c r="L342" s="849"/>
      <c r="M342" s="849"/>
      <c r="N342" s="849"/>
      <c r="O342" s="849"/>
      <c r="P342" s="850"/>
      <c r="Q342" s="46"/>
      <c r="R342" s="38"/>
      <c r="S342" s="851"/>
      <c r="T342" s="852"/>
      <c r="U342" s="853"/>
      <c r="V342" s="796"/>
      <c r="W342" s="795"/>
      <c r="X342" s="795"/>
      <c r="Y342" s="853"/>
      <c r="Z342" s="796"/>
      <c r="AA342" s="796"/>
      <c r="AB342" s="795"/>
      <c r="AC342" s="215"/>
      <c r="AD342" s="215"/>
      <c r="AE342" s="215"/>
      <c r="AF342" s="215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</row>
    <row r="343" spans="2:59" ht="14.25" customHeight="1">
      <c r="B343" s="854"/>
      <c r="C343" s="855" t="s">
        <v>304</v>
      </c>
      <c r="D343" s="856"/>
      <c r="E343" s="857">
        <f t="shared" ref="E343:P343" si="65">(E76+E129+E185+E237+E292)/5</f>
        <v>19.25</v>
      </c>
      <c r="F343" s="858">
        <f t="shared" si="65"/>
        <v>19.75</v>
      </c>
      <c r="G343" s="858">
        <f t="shared" si="65"/>
        <v>83.75</v>
      </c>
      <c r="H343" s="858">
        <f t="shared" si="65"/>
        <v>587.50080000000003</v>
      </c>
      <c r="I343" s="858">
        <f t="shared" si="65"/>
        <v>13.137279999999999</v>
      </c>
      <c r="J343" s="858">
        <f t="shared" si="65"/>
        <v>0.24146000000000001</v>
      </c>
      <c r="K343" s="858">
        <f t="shared" si="65"/>
        <v>0.30420000000000003</v>
      </c>
      <c r="L343" s="859">
        <f t="shared" si="65"/>
        <v>243.83029999999999</v>
      </c>
      <c r="M343" s="860">
        <f t="shared" si="65"/>
        <v>268.03404</v>
      </c>
      <c r="N343" s="860">
        <f t="shared" si="65"/>
        <v>148.40853999999999</v>
      </c>
      <c r="O343" s="861">
        <f t="shared" si="65"/>
        <v>37.322199999999995</v>
      </c>
      <c r="P343" s="862">
        <f t="shared" si="65"/>
        <v>2.76044</v>
      </c>
      <c r="Q343" s="46"/>
      <c r="R343" s="38"/>
      <c r="S343" s="397"/>
      <c r="T343" s="827"/>
      <c r="U343" s="797"/>
      <c r="V343" s="797"/>
      <c r="W343" s="797"/>
      <c r="X343" s="797"/>
      <c r="Y343" s="797"/>
      <c r="Z343" s="797"/>
      <c r="AA343" s="797"/>
      <c r="AB343" s="797"/>
      <c r="AC343" s="797"/>
      <c r="AD343" s="797"/>
      <c r="AE343" s="797"/>
      <c r="AF343" s="797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</row>
    <row r="344" spans="2:59">
      <c r="B344" s="345"/>
      <c r="C344" s="346" t="s">
        <v>476</v>
      </c>
      <c r="D344" s="347"/>
      <c r="E344" s="863">
        <f>(E343*100/E339)-25</f>
        <v>0</v>
      </c>
      <c r="F344" s="864">
        <f t="shared" ref="F344:O344" si="66">(F343*100/F339)-25</f>
        <v>0</v>
      </c>
      <c r="G344" s="864">
        <f t="shared" si="66"/>
        <v>0</v>
      </c>
      <c r="H344" s="864">
        <f t="shared" si="66"/>
        <v>3.4042553192392688E-5</v>
      </c>
      <c r="I344" s="864">
        <f t="shared" si="66"/>
        <v>-3.104533333333336</v>
      </c>
      <c r="J344" s="864">
        <f t="shared" si="66"/>
        <v>-4.8783333333333303</v>
      </c>
      <c r="K344" s="864">
        <f t="shared" si="66"/>
        <v>-3.2714285714285687</v>
      </c>
      <c r="L344" s="864">
        <f t="shared" si="66"/>
        <v>9.8328999999999951</v>
      </c>
      <c r="M344" s="864">
        <f t="shared" si="66"/>
        <v>-0.63326909090908856</v>
      </c>
      <c r="N344" s="864">
        <f>(N343*100/N339)-25</f>
        <v>-11.508314545454546</v>
      </c>
      <c r="O344" s="864">
        <f t="shared" si="66"/>
        <v>-10.071120000000002</v>
      </c>
      <c r="P344" s="865">
        <f>(P343*100/P339)-25</f>
        <v>-1.996333333333336</v>
      </c>
      <c r="Q344" s="46"/>
      <c r="R344" s="866"/>
      <c r="S344" s="395"/>
      <c r="T344" s="867"/>
      <c r="U344" s="281"/>
      <c r="V344" s="281"/>
      <c r="W344" s="281"/>
      <c r="X344" s="281"/>
      <c r="Y344" s="281"/>
      <c r="Z344" s="281"/>
      <c r="AA344" s="281"/>
      <c r="AB344" s="394"/>
      <c r="AC344" s="393"/>
      <c r="AD344" s="393"/>
      <c r="AE344" s="394"/>
      <c r="AF344" s="281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</row>
    <row r="345" spans="2:59" ht="13.5" customHeight="1">
      <c r="Q345" s="46"/>
      <c r="R345" s="38"/>
      <c r="S345" s="868"/>
      <c r="T345" s="869"/>
      <c r="U345" s="870"/>
      <c r="V345" s="870"/>
      <c r="W345" s="870"/>
      <c r="X345" s="870"/>
      <c r="Y345" s="870"/>
      <c r="Z345" s="870"/>
      <c r="AA345" s="870"/>
      <c r="AB345" s="870"/>
      <c r="AC345" s="871"/>
      <c r="AD345" s="871"/>
      <c r="AE345" s="870"/>
      <c r="AF345" s="870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</row>
    <row r="346" spans="2:59">
      <c r="B346" s="799" t="s">
        <v>354</v>
      </c>
      <c r="C346" s="800"/>
      <c r="D346" s="872"/>
      <c r="E346" s="802" t="s">
        <v>929</v>
      </c>
      <c r="F346" s="164"/>
      <c r="G346" s="164"/>
      <c r="H346" s="183" t="s">
        <v>753</v>
      </c>
      <c r="I346" s="166" t="s">
        <v>333</v>
      </c>
      <c r="J346" s="803"/>
      <c r="K346" s="803"/>
      <c r="L346" s="804"/>
      <c r="M346" s="805" t="s">
        <v>334</v>
      </c>
      <c r="N346" s="167"/>
      <c r="O346" s="168"/>
      <c r="P346" s="169"/>
      <c r="Q346" s="46"/>
      <c r="R346" s="38"/>
      <c r="S346" s="275"/>
      <c r="T346" s="72"/>
      <c r="U346" s="315"/>
      <c r="V346" s="315"/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</row>
    <row r="347" spans="2:59">
      <c r="B347" s="778"/>
      <c r="C347" s="806" t="s">
        <v>308</v>
      </c>
      <c r="D347" s="831"/>
      <c r="E347" s="808" t="s">
        <v>188</v>
      </c>
      <c r="F347" s="808" t="s">
        <v>56</v>
      </c>
      <c r="G347" s="809" t="s">
        <v>57</v>
      </c>
      <c r="H347" s="810" t="s">
        <v>191</v>
      </c>
      <c r="I347" s="180"/>
      <c r="J347" s="196"/>
      <c r="K347" s="167"/>
      <c r="L347" s="196"/>
      <c r="M347" s="811" t="s">
        <v>345</v>
      </c>
      <c r="N347" s="812" t="s">
        <v>346</v>
      </c>
      <c r="O347" s="811" t="s">
        <v>347</v>
      </c>
      <c r="P347" s="813" t="s">
        <v>348</v>
      </c>
      <c r="Q347" s="46"/>
      <c r="R347" s="38"/>
      <c r="S347" s="38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</row>
    <row r="348" spans="2:59" ht="14.25" customHeight="1">
      <c r="B348" s="203"/>
      <c r="C348" s="816" t="s">
        <v>241</v>
      </c>
      <c r="D348" s="185"/>
      <c r="E348" s="206" t="s">
        <v>6</v>
      </c>
      <c r="F348" s="206" t="s">
        <v>7</v>
      </c>
      <c r="G348" s="206" t="s">
        <v>8</v>
      </c>
      <c r="H348" s="209" t="s">
        <v>468</v>
      </c>
      <c r="I348" s="205" t="s">
        <v>336</v>
      </c>
      <c r="J348" s="817" t="s">
        <v>337</v>
      </c>
      <c r="K348" s="491" t="s">
        <v>338</v>
      </c>
      <c r="L348" s="210" t="s">
        <v>339</v>
      </c>
      <c r="M348" s="211" t="s">
        <v>340</v>
      </c>
      <c r="N348" s="210" t="s">
        <v>341</v>
      </c>
      <c r="O348" s="211" t="s">
        <v>342</v>
      </c>
      <c r="P348" s="213" t="s">
        <v>343</v>
      </c>
      <c r="Q348" s="46"/>
      <c r="R348" s="30"/>
      <c r="S348" s="826"/>
      <c r="T348" s="827"/>
      <c r="U348" s="828"/>
      <c r="V348" s="362"/>
      <c r="W348" s="362"/>
      <c r="X348" s="829"/>
      <c r="Y348" s="362"/>
      <c r="Z348" s="362"/>
      <c r="AA348" s="362"/>
      <c r="AB348" s="676"/>
      <c r="AC348" s="711"/>
      <c r="AD348" s="69"/>
      <c r="AE348" s="28"/>
      <c r="AF348" s="69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</row>
    <row r="349" spans="2:59" ht="13.5" customHeight="1">
      <c r="B349" s="355"/>
      <c r="C349" s="818" t="s">
        <v>106</v>
      </c>
      <c r="D349" s="819">
        <v>1</v>
      </c>
      <c r="E349" s="820">
        <v>77</v>
      </c>
      <c r="F349" s="821">
        <v>79</v>
      </c>
      <c r="G349" s="822">
        <v>335</v>
      </c>
      <c r="H349" s="823">
        <v>2350</v>
      </c>
      <c r="I349" s="873">
        <v>60</v>
      </c>
      <c r="J349" s="821">
        <v>1.2</v>
      </c>
      <c r="K349" s="821">
        <v>1.4</v>
      </c>
      <c r="L349" s="822">
        <v>700</v>
      </c>
      <c r="M349" s="824">
        <v>1100</v>
      </c>
      <c r="N349" s="824">
        <v>1100</v>
      </c>
      <c r="O349" s="824">
        <v>250</v>
      </c>
      <c r="P349" s="825">
        <v>12</v>
      </c>
      <c r="Q349" s="46"/>
      <c r="R349" s="38"/>
      <c r="S349" s="874"/>
      <c r="T349" s="827"/>
      <c r="U349" s="836"/>
      <c r="V349" s="836"/>
      <c r="W349" s="837"/>
      <c r="X349" s="838"/>
      <c r="Y349" s="69"/>
      <c r="Z349" s="69"/>
      <c r="AA349" s="69"/>
      <c r="AB349" s="69"/>
      <c r="AC349" s="839"/>
      <c r="AD349" s="839"/>
      <c r="AE349" s="839"/>
      <c r="AF349" s="839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</row>
    <row r="350" spans="2:59" ht="14.4" customHeight="1">
      <c r="B350" s="716"/>
      <c r="C350" s="830" t="s">
        <v>118</v>
      </c>
      <c r="D350" s="831"/>
      <c r="E350" s="832"/>
      <c r="F350" s="833"/>
      <c r="G350" s="833"/>
      <c r="H350" s="833"/>
      <c r="I350" s="833"/>
      <c r="J350" s="833"/>
      <c r="K350" s="833"/>
      <c r="L350" s="833"/>
      <c r="M350" s="833"/>
      <c r="N350" s="833"/>
      <c r="O350" s="833"/>
      <c r="P350" s="834"/>
      <c r="Q350" s="46"/>
      <c r="R350" s="38"/>
      <c r="S350" s="688"/>
      <c r="T350" s="69"/>
      <c r="U350" s="682"/>
      <c r="V350" s="682"/>
      <c r="W350" s="682"/>
      <c r="X350" s="191"/>
      <c r="Y350" s="682"/>
      <c r="Z350" s="682"/>
      <c r="AA350" s="682"/>
      <c r="AB350" s="191"/>
      <c r="AC350" s="191"/>
      <c r="AD350" s="191"/>
      <c r="AE350" s="191"/>
      <c r="AF350" s="191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</row>
    <row r="351" spans="2:59" ht="13.5" customHeight="1">
      <c r="B351" s="840" t="s">
        <v>350</v>
      </c>
      <c r="C351" s="841" t="s">
        <v>306</v>
      </c>
      <c r="D351" s="842">
        <v>0.35</v>
      </c>
      <c r="E351" s="875">
        <f>(E349/100)*35</f>
        <v>26.95</v>
      </c>
      <c r="F351" s="876">
        <f t="shared" ref="F351:P351" si="67">(F349/100)*35</f>
        <v>27.650000000000002</v>
      </c>
      <c r="G351" s="876">
        <f t="shared" si="67"/>
        <v>117.25</v>
      </c>
      <c r="H351" s="876">
        <f t="shared" si="67"/>
        <v>822.5</v>
      </c>
      <c r="I351" s="876">
        <f t="shared" si="67"/>
        <v>21</v>
      </c>
      <c r="J351" s="876">
        <f t="shared" si="67"/>
        <v>0.42</v>
      </c>
      <c r="K351" s="876">
        <f t="shared" si="67"/>
        <v>0.48999999999999994</v>
      </c>
      <c r="L351" s="844">
        <f t="shared" si="67"/>
        <v>245</v>
      </c>
      <c r="M351" s="845">
        <f t="shared" si="67"/>
        <v>385</v>
      </c>
      <c r="N351" s="845">
        <f t="shared" si="67"/>
        <v>385</v>
      </c>
      <c r="O351" s="844">
        <f t="shared" si="67"/>
        <v>87.5</v>
      </c>
      <c r="P351" s="877">
        <f t="shared" si="67"/>
        <v>4.2</v>
      </c>
      <c r="Q351" s="46"/>
      <c r="R351" s="38"/>
      <c r="S351" s="851"/>
      <c r="T351" s="852"/>
      <c r="U351" s="853"/>
      <c r="V351" s="796"/>
      <c r="W351" s="795"/>
      <c r="X351" s="795"/>
      <c r="Y351" s="853"/>
      <c r="Z351" s="796"/>
      <c r="AA351" s="796"/>
      <c r="AB351" s="795"/>
      <c r="AC351" s="215"/>
      <c r="AD351" s="215"/>
      <c r="AE351" s="215"/>
      <c r="AF351" s="215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</row>
    <row r="352" spans="2:59">
      <c r="B352" s="878"/>
      <c r="C352" s="879" t="s">
        <v>304</v>
      </c>
      <c r="D352" s="880"/>
      <c r="E352" s="881">
        <f t="shared" ref="E352:P352" si="68">(E87+E140+E197+E249+E304)/5</f>
        <v>26.950000000000006</v>
      </c>
      <c r="F352" s="882">
        <f t="shared" si="68"/>
        <v>27.65</v>
      </c>
      <c r="G352" s="882">
        <f t="shared" si="68"/>
        <v>117.25</v>
      </c>
      <c r="H352" s="882">
        <f t="shared" si="68"/>
        <v>822.5</v>
      </c>
      <c r="I352" s="882">
        <f t="shared" si="68"/>
        <v>24.23236</v>
      </c>
      <c r="J352" s="882">
        <f t="shared" si="68"/>
        <v>0.43599999999999994</v>
      </c>
      <c r="K352" s="882">
        <f t="shared" si="68"/>
        <v>0.5492800000000001</v>
      </c>
      <c r="L352" s="883">
        <f t="shared" si="68"/>
        <v>260.51900000000001</v>
      </c>
      <c r="M352" s="883">
        <f t="shared" si="68"/>
        <v>339.30293799999998</v>
      </c>
      <c r="N352" s="883">
        <f t="shared" si="68"/>
        <v>395.16393600000004</v>
      </c>
      <c r="O352" s="882">
        <f t="shared" si="68"/>
        <v>88.731507999999991</v>
      </c>
      <c r="P352" s="884">
        <f t="shared" si="68"/>
        <v>5.031060000000001</v>
      </c>
      <c r="Q352" s="46"/>
      <c r="R352" s="38"/>
      <c r="S352" s="397"/>
      <c r="T352" s="827"/>
      <c r="U352" s="797"/>
      <c r="V352" s="797"/>
      <c r="W352" s="797"/>
      <c r="X352" s="797"/>
      <c r="Y352" s="797"/>
      <c r="Z352" s="797"/>
      <c r="AA352" s="797"/>
      <c r="AB352" s="797"/>
      <c r="AC352" s="797"/>
      <c r="AD352" s="797"/>
      <c r="AE352" s="797"/>
      <c r="AF352" s="797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</row>
    <row r="353" spans="2:59">
      <c r="B353" s="345"/>
      <c r="C353" s="346" t="s">
        <v>476</v>
      </c>
      <c r="D353" s="347"/>
      <c r="E353" s="348">
        <f>(E352*100/E349)-35</f>
        <v>0</v>
      </c>
      <c r="F353" s="349">
        <f t="shared" ref="F353:P353" si="69">(F352*100/F349)-35</f>
        <v>0</v>
      </c>
      <c r="G353" s="349">
        <f t="shared" si="69"/>
        <v>0</v>
      </c>
      <c r="H353" s="349">
        <f t="shared" si="69"/>
        <v>0</v>
      </c>
      <c r="I353" s="349">
        <f t="shared" si="69"/>
        <v>5.3872666666666618</v>
      </c>
      <c r="J353" s="349">
        <f t="shared" si="69"/>
        <v>1.3333333333333286</v>
      </c>
      <c r="K353" s="349">
        <f t="shared" si="69"/>
        <v>4.2342857142857255</v>
      </c>
      <c r="L353" s="349">
        <f t="shared" si="69"/>
        <v>2.2169999999999987</v>
      </c>
      <c r="M353" s="349">
        <f t="shared" si="69"/>
        <v>-4.1542783636363652</v>
      </c>
      <c r="N353" s="349">
        <f t="shared" si="69"/>
        <v>0.9239941818181876</v>
      </c>
      <c r="O353" s="349">
        <f t="shared" si="69"/>
        <v>0.4926031999999978</v>
      </c>
      <c r="P353" s="352">
        <f t="shared" si="69"/>
        <v>6.9255000000000067</v>
      </c>
      <c r="Q353" s="46"/>
      <c r="R353" s="866"/>
      <c r="S353" s="395"/>
      <c r="T353" s="867"/>
      <c r="U353" s="395"/>
      <c r="V353" s="395"/>
      <c r="W353" s="395"/>
      <c r="X353" s="395"/>
      <c r="Y353" s="395"/>
      <c r="Z353" s="395"/>
      <c r="AA353" s="395"/>
      <c r="AB353" s="394"/>
      <c r="AC353" s="393"/>
      <c r="AD353" s="393"/>
      <c r="AE353" s="394"/>
      <c r="AF353" s="395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</row>
    <row r="354" spans="2:59" ht="15.75" customHeight="1">
      <c r="Q354" s="46"/>
      <c r="R354" s="38"/>
      <c r="S354" s="868"/>
      <c r="T354" s="869"/>
      <c r="U354" s="870"/>
      <c r="V354" s="870"/>
      <c r="W354" s="870"/>
      <c r="X354" s="870"/>
      <c r="Y354" s="870"/>
      <c r="Z354" s="870"/>
      <c r="AA354" s="870"/>
      <c r="AB354" s="870"/>
      <c r="AC354" s="885"/>
      <c r="AD354" s="885"/>
      <c r="AE354" s="871"/>
      <c r="AF354" s="870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</row>
    <row r="355" spans="2:59" ht="14.4" customHeight="1">
      <c r="B355" s="799" t="s">
        <v>354</v>
      </c>
      <c r="C355" s="800"/>
      <c r="D355" s="872"/>
      <c r="E355" s="802" t="s">
        <v>929</v>
      </c>
      <c r="F355" s="164"/>
      <c r="G355" s="164"/>
      <c r="H355" s="183" t="s">
        <v>753</v>
      </c>
      <c r="I355" s="166" t="s">
        <v>333</v>
      </c>
      <c r="J355" s="803"/>
      <c r="K355" s="803"/>
      <c r="L355" s="804"/>
      <c r="M355" s="805" t="s">
        <v>334</v>
      </c>
      <c r="N355" s="167"/>
      <c r="O355" s="168"/>
      <c r="P355" s="169"/>
      <c r="Q355" s="46"/>
      <c r="R355" s="38"/>
      <c r="S355" s="275"/>
      <c r="T355" s="72"/>
      <c r="U355" s="315"/>
      <c r="V355" s="315"/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</row>
    <row r="356" spans="2:59">
      <c r="B356" s="778"/>
      <c r="C356" s="806" t="s">
        <v>309</v>
      </c>
      <c r="D356" s="831"/>
      <c r="E356" s="808" t="s">
        <v>188</v>
      </c>
      <c r="F356" s="808" t="s">
        <v>56</v>
      </c>
      <c r="G356" s="809" t="s">
        <v>57</v>
      </c>
      <c r="H356" s="810" t="s">
        <v>191</v>
      </c>
      <c r="I356" s="180"/>
      <c r="J356" s="196"/>
      <c r="K356" s="167"/>
      <c r="L356" s="196"/>
      <c r="M356" s="811" t="s">
        <v>345</v>
      </c>
      <c r="N356" s="812" t="s">
        <v>346</v>
      </c>
      <c r="O356" s="811" t="s">
        <v>347</v>
      </c>
      <c r="P356" s="813" t="s">
        <v>348</v>
      </c>
      <c r="Q356" s="46"/>
      <c r="R356" s="38"/>
      <c r="S356" s="38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</row>
    <row r="357" spans="2:59" ht="15" customHeight="1">
      <c r="B357" s="203"/>
      <c r="C357" s="816" t="s">
        <v>241</v>
      </c>
      <c r="D357" s="185"/>
      <c r="E357" s="206" t="s">
        <v>6</v>
      </c>
      <c r="F357" s="206" t="s">
        <v>7</v>
      </c>
      <c r="G357" s="206" t="s">
        <v>8</v>
      </c>
      <c r="H357" s="209" t="s">
        <v>468</v>
      </c>
      <c r="I357" s="205" t="s">
        <v>336</v>
      </c>
      <c r="J357" s="817" t="s">
        <v>337</v>
      </c>
      <c r="K357" s="491" t="s">
        <v>338</v>
      </c>
      <c r="L357" s="210" t="s">
        <v>339</v>
      </c>
      <c r="M357" s="211" t="s">
        <v>340</v>
      </c>
      <c r="N357" s="210" t="s">
        <v>341</v>
      </c>
      <c r="O357" s="211" t="s">
        <v>342</v>
      </c>
      <c r="P357" s="213" t="s">
        <v>343</v>
      </c>
      <c r="Q357" s="46"/>
      <c r="R357" s="30"/>
      <c r="S357" s="826"/>
      <c r="T357" s="827"/>
      <c r="U357" s="828"/>
      <c r="V357" s="362"/>
      <c r="W357" s="362"/>
      <c r="X357" s="829"/>
      <c r="Y357" s="362"/>
      <c r="Z357" s="362"/>
      <c r="AA357" s="362"/>
      <c r="AB357" s="676"/>
      <c r="AC357" s="711"/>
      <c r="AD357" s="69"/>
      <c r="AE357" s="28"/>
      <c r="AF357" s="69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</row>
    <row r="358" spans="2:59" ht="12" customHeight="1">
      <c r="B358" s="778"/>
      <c r="C358" s="886" t="s">
        <v>106</v>
      </c>
      <c r="D358" s="887">
        <v>1</v>
      </c>
      <c r="E358" s="820">
        <v>77</v>
      </c>
      <c r="F358" s="821">
        <v>79</v>
      </c>
      <c r="G358" s="822">
        <v>335</v>
      </c>
      <c r="H358" s="823">
        <v>2350</v>
      </c>
      <c r="I358" s="820">
        <v>60</v>
      </c>
      <c r="J358" s="821">
        <v>1.2</v>
      </c>
      <c r="K358" s="821">
        <v>1.4</v>
      </c>
      <c r="L358" s="822">
        <v>700</v>
      </c>
      <c r="M358" s="824">
        <v>1100</v>
      </c>
      <c r="N358" s="824">
        <v>1100</v>
      </c>
      <c r="O358" s="824">
        <v>250</v>
      </c>
      <c r="P358" s="825">
        <v>12</v>
      </c>
      <c r="Q358" s="46"/>
      <c r="R358" s="38"/>
      <c r="S358" s="888"/>
      <c r="T358" s="827"/>
      <c r="U358" s="836"/>
      <c r="V358" s="836"/>
      <c r="W358" s="837"/>
      <c r="X358" s="838"/>
      <c r="Y358" s="69"/>
      <c r="Z358" s="69"/>
      <c r="AA358" s="69"/>
      <c r="AB358" s="69"/>
      <c r="AC358" s="839"/>
      <c r="AD358" s="839"/>
      <c r="AE358" s="839"/>
      <c r="AF358" s="839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</row>
    <row r="359" spans="2:59" ht="13.5" customHeight="1">
      <c r="B359" s="716"/>
      <c r="C359" s="889" t="s">
        <v>118</v>
      </c>
      <c r="D359" s="890"/>
      <c r="E359" s="832"/>
      <c r="F359" s="833"/>
      <c r="G359" s="833"/>
      <c r="H359" s="833"/>
      <c r="I359" s="833"/>
      <c r="J359" s="833"/>
      <c r="K359" s="833"/>
      <c r="L359" s="833"/>
      <c r="M359" s="833"/>
      <c r="N359" s="833"/>
      <c r="O359" s="833"/>
      <c r="P359" s="834"/>
      <c r="Q359" s="46"/>
      <c r="R359" s="38"/>
      <c r="S359" s="688"/>
      <c r="T359" s="69"/>
      <c r="U359" s="682"/>
      <c r="V359" s="682"/>
      <c r="W359" s="682"/>
      <c r="X359" s="191"/>
      <c r="Y359" s="682"/>
      <c r="Z359" s="682"/>
      <c r="AA359" s="682"/>
      <c r="AB359" s="191"/>
      <c r="AC359" s="191"/>
      <c r="AD359" s="191"/>
      <c r="AE359" s="191"/>
      <c r="AF359" s="191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</row>
    <row r="360" spans="2:59" ht="14.25" customHeight="1">
      <c r="B360" s="840" t="s">
        <v>350</v>
      </c>
      <c r="C360" s="841" t="s">
        <v>301</v>
      </c>
      <c r="D360" s="842">
        <v>0.1</v>
      </c>
      <c r="E360" s="875">
        <f>(E358/100)*10</f>
        <v>7.7</v>
      </c>
      <c r="F360" s="876">
        <f t="shared" ref="F360:N360" si="70">(F358/100)*10</f>
        <v>7.9</v>
      </c>
      <c r="G360" s="876">
        <f t="shared" si="70"/>
        <v>33.5</v>
      </c>
      <c r="H360" s="876">
        <f t="shared" si="70"/>
        <v>235</v>
      </c>
      <c r="I360" s="876">
        <f t="shared" si="70"/>
        <v>6</v>
      </c>
      <c r="J360" s="876">
        <f t="shared" si="70"/>
        <v>0.12</v>
      </c>
      <c r="K360" s="876">
        <f t="shared" si="70"/>
        <v>0.13999999999999999</v>
      </c>
      <c r="L360" s="876">
        <f t="shared" si="70"/>
        <v>70</v>
      </c>
      <c r="M360" s="845">
        <f t="shared" si="70"/>
        <v>110</v>
      </c>
      <c r="N360" s="845">
        <f t="shared" si="70"/>
        <v>110</v>
      </c>
      <c r="O360" s="844">
        <f>(O358/100)*10</f>
        <v>25</v>
      </c>
      <c r="P360" s="891">
        <f t="shared" ref="P360" si="71">(P358/100)*10</f>
        <v>1.2</v>
      </c>
      <c r="Q360" s="46"/>
      <c r="R360" s="38"/>
      <c r="S360" s="851"/>
      <c r="T360" s="852"/>
      <c r="U360" s="853"/>
      <c r="V360" s="796"/>
      <c r="W360" s="795"/>
      <c r="X360" s="795"/>
      <c r="Y360" s="853"/>
      <c r="Z360" s="796"/>
      <c r="AA360" s="796"/>
      <c r="AB360" s="795"/>
      <c r="AC360" s="215"/>
      <c r="AD360" s="215"/>
      <c r="AE360" s="215"/>
      <c r="AF360" s="215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</row>
    <row r="361" spans="2:59" ht="15.75" customHeight="1">
      <c r="B361" s="892"/>
      <c r="C361" s="893" t="s">
        <v>304</v>
      </c>
      <c r="D361" s="894"/>
      <c r="E361" s="895">
        <f t="shared" ref="E361:P361" si="72">(E94+E148+E205+E257+E312)/5</f>
        <v>7.7001999999999997</v>
      </c>
      <c r="F361" s="882">
        <f t="shared" si="72"/>
        <v>7.9</v>
      </c>
      <c r="G361" s="882">
        <f t="shared" si="72"/>
        <v>33.499600000000001</v>
      </c>
      <c r="H361" s="882">
        <f t="shared" si="72"/>
        <v>235</v>
      </c>
      <c r="I361" s="882">
        <f t="shared" si="72"/>
        <v>5.7602799999999998</v>
      </c>
      <c r="J361" s="882">
        <f t="shared" si="72"/>
        <v>0.14397339999999997</v>
      </c>
      <c r="K361" s="882">
        <f t="shared" si="72"/>
        <v>0.217</v>
      </c>
      <c r="L361" s="882">
        <f t="shared" si="72"/>
        <v>70.588220000000007</v>
      </c>
      <c r="M361" s="883">
        <f t="shared" si="72"/>
        <v>200.28960000000001</v>
      </c>
      <c r="N361" s="883">
        <f t="shared" si="72"/>
        <v>210.80160000000001</v>
      </c>
      <c r="O361" s="882">
        <f t="shared" si="72"/>
        <v>44.977499999999999</v>
      </c>
      <c r="P361" s="884">
        <f t="shared" si="72"/>
        <v>1.4326000000000001</v>
      </c>
      <c r="Q361" s="46"/>
      <c r="R361" s="38"/>
      <c r="S361" s="397"/>
      <c r="T361" s="827"/>
      <c r="U361" s="797"/>
      <c r="V361" s="797"/>
      <c r="W361" s="797"/>
      <c r="X361" s="797"/>
      <c r="Y361" s="797"/>
      <c r="Z361" s="797"/>
      <c r="AA361" s="797"/>
      <c r="AB361" s="797"/>
      <c r="AC361" s="797"/>
      <c r="AD361" s="797"/>
      <c r="AE361" s="797"/>
      <c r="AF361" s="797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</row>
    <row r="362" spans="2:59">
      <c r="B362" s="203"/>
      <c r="C362" s="896" t="s">
        <v>476</v>
      </c>
      <c r="D362" s="530"/>
      <c r="E362" s="348">
        <f>(E361*100/E358)-10</f>
        <v>2.5974025973951598E-4</v>
      </c>
      <c r="F362" s="349">
        <f t="shared" ref="F362:P362" si="73">(F361*100/F358)-10</f>
        <v>0</v>
      </c>
      <c r="G362" s="349">
        <f t="shared" si="73"/>
        <v>-1.1940298507440161E-4</v>
      </c>
      <c r="H362" s="349">
        <f t="shared" si="73"/>
        <v>0</v>
      </c>
      <c r="I362" s="349">
        <f t="shared" si="73"/>
        <v>-0.39953333333333241</v>
      </c>
      <c r="J362" s="349">
        <f t="shared" si="73"/>
        <v>1.9977833333333326</v>
      </c>
      <c r="K362" s="349">
        <f t="shared" si="73"/>
        <v>5.5</v>
      </c>
      <c r="L362" s="349">
        <f t="shared" si="73"/>
        <v>8.4031428571430311E-2</v>
      </c>
      <c r="M362" s="349">
        <f t="shared" si="73"/>
        <v>8.2081454545454555</v>
      </c>
      <c r="N362" s="349">
        <f t="shared" si="73"/>
        <v>9.1637818181818176</v>
      </c>
      <c r="O362" s="349">
        <f t="shared" si="73"/>
        <v>7.9909999999999997</v>
      </c>
      <c r="P362" s="352">
        <f t="shared" si="73"/>
        <v>1.9383333333333344</v>
      </c>
      <c r="Q362" s="46"/>
      <c r="R362" s="866"/>
      <c r="S362" s="395"/>
      <c r="T362" s="867"/>
      <c r="U362" s="395"/>
      <c r="V362" s="395"/>
      <c r="W362" s="395"/>
      <c r="X362" s="395"/>
      <c r="Y362" s="395"/>
      <c r="Z362" s="395"/>
      <c r="AA362" s="395"/>
      <c r="AB362" s="395"/>
      <c r="AC362" s="393"/>
      <c r="AD362" s="393"/>
      <c r="AE362" s="394"/>
      <c r="AF362" s="395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</row>
    <row r="363" spans="2:59" ht="14.25" customHeight="1">
      <c r="Q363" s="46"/>
      <c r="R363" s="38"/>
      <c r="S363" s="868"/>
      <c r="T363" s="869"/>
      <c r="U363" s="870"/>
      <c r="V363" s="870"/>
      <c r="W363" s="870"/>
      <c r="X363" s="870"/>
      <c r="Y363" s="870"/>
      <c r="Z363" s="870"/>
      <c r="AA363" s="870"/>
      <c r="AB363" s="870"/>
      <c r="AC363" s="871"/>
      <c r="AD363" s="871"/>
      <c r="AE363" s="870"/>
      <c r="AF363" s="870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</row>
    <row r="364" spans="2:59">
      <c r="B364" s="799" t="s">
        <v>354</v>
      </c>
      <c r="C364" s="800"/>
      <c r="D364" s="872"/>
      <c r="E364" s="802" t="s">
        <v>929</v>
      </c>
      <c r="F364" s="164"/>
      <c r="G364" s="164"/>
      <c r="H364" s="183" t="s">
        <v>753</v>
      </c>
      <c r="I364" s="166" t="s">
        <v>333</v>
      </c>
      <c r="J364" s="803"/>
      <c r="K364" s="803"/>
      <c r="L364" s="804"/>
      <c r="M364" s="805" t="s">
        <v>334</v>
      </c>
      <c r="N364" s="167"/>
      <c r="O364" s="168"/>
      <c r="P364" s="169"/>
      <c r="Q364" s="46"/>
      <c r="R364" s="38"/>
      <c r="S364" s="275"/>
      <c r="T364" s="72"/>
      <c r="U364" s="315"/>
      <c r="V364" s="315"/>
      <c r="W364" s="315"/>
      <c r="X364" s="315"/>
      <c r="Y364" s="315"/>
      <c r="Z364" s="793"/>
      <c r="AA364" s="315"/>
      <c r="AB364" s="315"/>
      <c r="AC364" s="315"/>
      <c r="AD364" s="315"/>
      <c r="AE364" s="315"/>
      <c r="AF364" s="315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</row>
    <row r="365" spans="2:59">
      <c r="B365" s="778"/>
      <c r="C365" s="897" t="s">
        <v>310</v>
      </c>
      <c r="D365" s="831"/>
      <c r="E365" s="808" t="s">
        <v>188</v>
      </c>
      <c r="F365" s="808" t="s">
        <v>56</v>
      </c>
      <c r="G365" s="809" t="s">
        <v>57</v>
      </c>
      <c r="H365" s="810" t="s">
        <v>191</v>
      </c>
      <c r="I365" s="180"/>
      <c r="J365" s="196"/>
      <c r="K365" s="167"/>
      <c r="L365" s="196"/>
      <c r="M365" s="811" t="s">
        <v>345</v>
      </c>
      <c r="N365" s="812" t="s">
        <v>346</v>
      </c>
      <c r="O365" s="811" t="s">
        <v>347</v>
      </c>
      <c r="P365" s="813" t="s">
        <v>348</v>
      </c>
      <c r="Q365" s="46"/>
      <c r="R365" s="38"/>
      <c r="S365" s="38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</row>
    <row r="366" spans="2:59" ht="14.25" customHeight="1">
      <c r="B366" s="203"/>
      <c r="C366" s="816" t="s">
        <v>241</v>
      </c>
      <c r="D366" s="185"/>
      <c r="E366" s="206" t="s">
        <v>6</v>
      </c>
      <c r="F366" s="206" t="s">
        <v>7</v>
      </c>
      <c r="G366" s="206" t="s">
        <v>8</v>
      </c>
      <c r="H366" s="209" t="s">
        <v>468</v>
      </c>
      <c r="I366" s="205" t="s">
        <v>336</v>
      </c>
      <c r="J366" s="817" t="s">
        <v>337</v>
      </c>
      <c r="K366" s="491" t="s">
        <v>338</v>
      </c>
      <c r="L366" s="210" t="s">
        <v>339</v>
      </c>
      <c r="M366" s="211" t="s">
        <v>340</v>
      </c>
      <c r="N366" s="210" t="s">
        <v>341</v>
      </c>
      <c r="O366" s="211" t="s">
        <v>342</v>
      </c>
      <c r="P366" s="213" t="s">
        <v>343</v>
      </c>
      <c r="Q366" s="46"/>
      <c r="R366" s="30"/>
      <c r="S366" s="826"/>
      <c r="T366" s="827"/>
      <c r="U366" s="828"/>
      <c r="V366" s="362"/>
      <c r="W366" s="362"/>
      <c r="X366" s="829"/>
      <c r="Y366" s="362"/>
      <c r="Z366" s="362"/>
      <c r="AA366" s="362"/>
      <c r="AB366" s="676"/>
      <c r="AC366" s="711"/>
      <c r="AD366" s="69"/>
      <c r="AE366" s="28"/>
      <c r="AF366" s="69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</row>
    <row r="367" spans="2:59" ht="14.4" customHeight="1">
      <c r="B367" s="355"/>
      <c r="C367" s="818" t="s">
        <v>106</v>
      </c>
      <c r="D367" s="819">
        <v>1</v>
      </c>
      <c r="E367" s="820">
        <v>77</v>
      </c>
      <c r="F367" s="821">
        <v>79</v>
      </c>
      <c r="G367" s="822">
        <v>335</v>
      </c>
      <c r="H367" s="823">
        <v>2350</v>
      </c>
      <c r="I367" s="873">
        <v>60</v>
      </c>
      <c r="J367" s="821">
        <v>1.2</v>
      </c>
      <c r="K367" s="821">
        <v>1.4</v>
      </c>
      <c r="L367" s="822">
        <v>700</v>
      </c>
      <c r="M367" s="824">
        <v>1100</v>
      </c>
      <c r="N367" s="824">
        <v>1100</v>
      </c>
      <c r="O367" s="824">
        <v>250</v>
      </c>
      <c r="P367" s="825">
        <v>12</v>
      </c>
      <c r="Q367" s="46"/>
      <c r="R367" s="38"/>
      <c r="S367" s="888"/>
      <c r="T367" s="827"/>
      <c r="U367" s="836"/>
      <c r="V367" s="836"/>
      <c r="W367" s="837"/>
      <c r="X367" s="838"/>
      <c r="Y367" s="69"/>
      <c r="Z367" s="69"/>
      <c r="AA367" s="69"/>
      <c r="AB367" s="69"/>
      <c r="AC367" s="839"/>
      <c r="AD367" s="839"/>
      <c r="AE367" s="839"/>
      <c r="AF367" s="839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</row>
    <row r="368" spans="2:59" ht="12" customHeight="1">
      <c r="B368" s="716"/>
      <c r="C368" s="830" t="s">
        <v>118</v>
      </c>
      <c r="D368" s="831"/>
      <c r="E368" s="832"/>
      <c r="F368" s="833"/>
      <c r="G368" s="833"/>
      <c r="H368" s="833"/>
      <c r="I368" s="833"/>
      <c r="J368" s="833"/>
      <c r="K368" s="833"/>
      <c r="L368" s="833"/>
      <c r="M368" s="833"/>
      <c r="N368" s="833"/>
      <c r="O368" s="833"/>
      <c r="P368" s="834"/>
      <c r="Q368" s="46"/>
      <c r="R368" s="38"/>
      <c r="S368" s="688"/>
      <c r="T368" s="69"/>
      <c r="U368" s="682"/>
      <c r="V368" s="682"/>
      <c r="W368" s="682"/>
      <c r="X368" s="191"/>
      <c r="Y368" s="682"/>
      <c r="Z368" s="682"/>
      <c r="AA368" s="682"/>
      <c r="AB368" s="191"/>
      <c r="AC368" s="191"/>
      <c r="AD368" s="191"/>
      <c r="AE368" s="191"/>
      <c r="AF368" s="191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</row>
    <row r="369" spans="2:59" ht="14.4" customHeight="1">
      <c r="B369" s="840" t="s">
        <v>350</v>
      </c>
      <c r="C369" s="841" t="s">
        <v>211</v>
      </c>
      <c r="D369" s="842">
        <v>0.6</v>
      </c>
      <c r="E369" s="875">
        <f>(E367/100)*60</f>
        <v>46.2</v>
      </c>
      <c r="F369" s="876">
        <f t="shared" ref="F369:P369" si="74">(F367/100)*60</f>
        <v>47.400000000000006</v>
      </c>
      <c r="G369" s="876">
        <f t="shared" si="74"/>
        <v>201</v>
      </c>
      <c r="H369" s="876">
        <f t="shared" si="74"/>
        <v>1410</v>
      </c>
      <c r="I369" s="876">
        <f t="shared" si="74"/>
        <v>36</v>
      </c>
      <c r="J369" s="876">
        <f t="shared" si="74"/>
        <v>0.72</v>
      </c>
      <c r="K369" s="876">
        <f t="shared" si="74"/>
        <v>0.83999999999999986</v>
      </c>
      <c r="L369" s="844">
        <f t="shared" si="74"/>
        <v>420</v>
      </c>
      <c r="M369" s="845">
        <f t="shared" si="74"/>
        <v>660</v>
      </c>
      <c r="N369" s="845">
        <f t="shared" si="74"/>
        <v>660</v>
      </c>
      <c r="O369" s="845">
        <f t="shared" si="74"/>
        <v>150</v>
      </c>
      <c r="P369" s="891">
        <f t="shared" si="74"/>
        <v>7.1999999999999993</v>
      </c>
      <c r="Q369" s="46"/>
      <c r="R369" s="38"/>
      <c r="S369" s="851"/>
      <c r="T369" s="852"/>
      <c r="U369" s="853"/>
      <c r="V369" s="796"/>
      <c r="W369" s="795"/>
      <c r="X369" s="795"/>
      <c r="Y369" s="853"/>
      <c r="Z369" s="796"/>
      <c r="AA369" s="796"/>
      <c r="AB369" s="795"/>
      <c r="AC369" s="215"/>
      <c r="AD369" s="215"/>
      <c r="AE369" s="215"/>
      <c r="AF369" s="215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</row>
    <row r="370" spans="2:59" ht="14.4" customHeight="1">
      <c r="B370" s="854"/>
      <c r="C370" s="855" t="s">
        <v>304</v>
      </c>
      <c r="D370" s="856"/>
      <c r="E370" s="895">
        <f t="shared" ref="E370:P370" si="75">(E99+E152+E209+E262+E317)/5</f>
        <v>46.2</v>
      </c>
      <c r="F370" s="898">
        <f t="shared" si="75"/>
        <v>47.4</v>
      </c>
      <c r="G370" s="898">
        <f t="shared" si="75"/>
        <v>201.00000000000003</v>
      </c>
      <c r="H370" s="899">
        <f t="shared" si="75"/>
        <v>1410.0007999999998</v>
      </c>
      <c r="I370" s="898">
        <f t="shared" si="75"/>
        <v>37.369639999999997</v>
      </c>
      <c r="J370" s="898">
        <f t="shared" si="75"/>
        <v>0.67745999999999995</v>
      </c>
      <c r="K370" s="898">
        <f t="shared" si="75"/>
        <v>0.85348000000000002</v>
      </c>
      <c r="L370" s="899">
        <f t="shared" si="75"/>
        <v>504.34930000000003</v>
      </c>
      <c r="M370" s="899">
        <f t="shared" si="75"/>
        <v>607.33697800000004</v>
      </c>
      <c r="N370" s="899">
        <f t="shared" si="75"/>
        <v>543.57247600000005</v>
      </c>
      <c r="O370" s="899">
        <f t="shared" si="75"/>
        <v>126.053708</v>
      </c>
      <c r="P370" s="900">
        <f t="shared" si="75"/>
        <v>7.7915000000000019</v>
      </c>
      <c r="Q370" s="46"/>
      <c r="R370" s="38"/>
      <c r="S370" s="397"/>
      <c r="T370" s="827"/>
      <c r="U370" s="797"/>
      <c r="V370" s="797"/>
      <c r="W370" s="797"/>
      <c r="X370" s="797"/>
      <c r="Y370" s="797"/>
      <c r="Z370" s="797"/>
      <c r="AA370" s="797"/>
      <c r="AB370" s="797"/>
      <c r="AC370" s="797"/>
      <c r="AD370" s="797"/>
      <c r="AE370" s="797"/>
      <c r="AF370" s="797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</row>
    <row r="371" spans="2:59" ht="15" customHeight="1">
      <c r="B371" s="345"/>
      <c r="C371" s="896" t="s">
        <v>476</v>
      </c>
      <c r="D371" s="347"/>
      <c r="E371" s="863">
        <f>(E370*100/E367)-60</f>
        <v>0</v>
      </c>
      <c r="F371" s="864">
        <f t="shared" ref="F371:O371" si="76">(F370*100/F367)-60</f>
        <v>0</v>
      </c>
      <c r="G371" s="864">
        <f t="shared" si="76"/>
        <v>0</v>
      </c>
      <c r="H371" s="864">
        <f t="shared" si="76"/>
        <v>3.4042553188839975E-5</v>
      </c>
      <c r="I371" s="864">
        <f t="shared" si="76"/>
        <v>2.2827333333333257</v>
      </c>
      <c r="J371" s="864">
        <f t="shared" si="76"/>
        <v>-3.5450000000000017</v>
      </c>
      <c r="K371" s="864">
        <f t="shared" si="76"/>
        <v>0.96285714285714619</v>
      </c>
      <c r="L371" s="864">
        <f t="shared" si="76"/>
        <v>12.049899999999994</v>
      </c>
      <c r="M371" s="864">
        <f t="shared" si="76"/>
        <v>-4.7875474545454537</v>
      </c>
      <c r="N371" s="864">
        <f t="shared" si="76"/>
        <v>-10.584320363636358</v>
      </c>
      <c r="O371" s="864">
        <f t="shared" si="76"/>
        <v>-9.5785167999999956</v>
      </c>
      <c r="P371" s="865">
        <f>(P370*100/P367)-60</f>
        <v>4.9291666666666885</v>
      </c>
      <c r="Q371" s="46"/>
      <c r="R371" s="866"/>
      <c r="S371" s="395"/>
      <c r="T371" s="867"/>
      <c r="U371" s="395"/>
      <c r="V371" s="395"/>
      <c r="W371" s="395"/>
      <c r="X371" s="395"/>
      <c r="Y371" s="395"/>
      <c r="Z371" s="395"/>
      <c r="AA371" s="395"/>
      <c r="AB371" s="394"/>
      <c r="AC371" s="393"/>
      <c r="AD371" s="393"/>
      <c r="AE371" s="393"/>
      <c r="AF371" s="395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</row>
    <row r="372" spans="2:59" ht="14.25" customHeight="1">
      <c r="Q372" s="46"/>
      <c r="R372" s="38"/>
      <c r="S372" s="868"/>
      <c r="T372" s="869"/>
      <c r="U372" s="870"/>
      <c r="V372" s="870"/>
      <c r="W372" s="870"/>
      <c r="X372" s="870"/>
      <c r="Y372" s="870"/>
      <c r="Z372" s="870"/>
      <c r="AA372" s="870"/>
      <c r="AB372" s="870"/>
      <c r="AC372" s="871"/>
      <c r="AD372" s="871"/>
      <c r="AE372" s="871"/>
      <c r="AF372" s="870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</row>
    <row r="373" spans="2:59" ht="14.4" customHeight="1">
      <c r="B373" s="799" t="s">
        <v>354</v>
      </c>
      <c r="C373" s="800"/>
      <c r="D373" s="801"/>
      <c r="E373" s="802" t="s">
        <v>929</v>
      </c>
      <c r="F373" s="164"/>
      <c r="G373" s="164"/>
      <c r="H373" s="183" t="s">
        <v>753</v>
      </c>
      <c r="I373" s="166" t="s">
        <v>333</v>
      </c>
      <c r="J373" s="803"/>
      <c r="K373" s="803"/>
      <c r="L373" s="804"/>
      <c r="M373" s="805" t="s">
        <v>334</v>
      </c>
      <c r="N373" s="167"/>
      <c r="O373" s="168"/>
      <c r="P373" s="169"/>
      <c r="Q373" s="46"/>
      <c r="R373" s="38"/>
      <c r="S373" s="275"/>
      <c r="T373" s="72"/>
      <c r="U373" s="315"/>
      <c r="V373" s="315"/>
      <c r="W373" s="315"/>
      <c r="X373" s="315"/>
      <c r="Y373" s="315"/>
      <c r="Z373" s="315"/>
      <c r="AA373" s="315"/>
      <c r="AB373" s="315"/>
      <c r="AC373" s="315"/>
      <c r="AD373" s="315"/>
      <c r="AE373" s="315"/>
      <c r="AF373" s="315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</row>
    <row r="374" spans="2:59">
      <c r="B374" s="778"/>
      <c r="C374" s="901" t="s">
        <v>311</v>
      </c>
      <c r="D374" s="807"/>
      <c r="E374" s="808" t="s">
        <v>188</v>
      </c>
      <c r="F374" s="808" t="s">
        <v>56</v>
      </c>
      <c r="G374" s="809" t="s">
        <v>57</v>
      </c>
      <c r="H374" s="810" t="s">
        <v>191</v>
      </c>
      <c r="I374" s="180"/>
      <c r="J374" s="196"/>
      <c r="K374" s="167"/>
      <c r="L374" s="196"/>
      <c r="M374" s="811" t="s">
        <v>345</v>
      </c>
      <c r="N374" s="812" t="s">
        <v>346</v>
      </c>
      <c r="O374" s="811" t="s">
        <v>347</v>
      </c>
      <c r="P374" s="813" t="s">
        <v>348</v>
      </c>
      <c r="Q374" s="46"/>
      <c r="R374" s="38"/>
      <c r="S374" s="38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</row>
    <row r="375" spans="2:59" ht="13.5" customHeight="1">
      <c r="B375" s="203"/>
      <c r="C375" s="816" t="s">
        <v>241</v>
      </c>
      <c r="D375" s="186"/>
      <c r="E375" s="206" t="s">
        <v>6</v>
      </c>
      <c r="F375" s="206" t="s">
        <v>7</v>
      </c>
      <c r="G375" s="206" t="s">
        <v>8</v>
      </c>
      <c r="H375" s="209" t="s">
        <v>468</v>
      </c>
      <c r="I375" s="205" t="s">
        <v>336</v>
      </c>
      <c r="J375" s="817" t="s">
        <v>337</v>
      </c>
      <c r="K375" s="491" t="s">
        <v>338</v>
      </c>
      <c r="L375" s="210" t="s">
        <v>339</v>
      </c>
      <c r="M375" s="211" t="s">
        <v>340</v>
      </c>
      <c r="N375" s="210" t="s">
        <v>341</v>
      </c>
      <c r="O375" s="211" t="s">
        <v>342</v>
      </c>
      <c r="P375" s="213" t="s">
        <v>343</v>
      </c>
      <c r="Q375" s="46"/>
      <c r="R375" s="30"/>
      <c r="S375" s="826"/>
      <c r="T375" s="827"/>
      <c r="U375" s="828"/>
      <c r="V375" s="362"/>
      <c r="W375" s="362"/>
      <c r="X375" s="829"/>
      <c r="Y375" s="362"/>
      <c r="Z375" s="362"/>
      <c r="AA375" s="362"/>
      <c r="AB375" s="676"/>
      <c r="AC375" s="711"/>
      <c r="AD375" s="69"/>
      <c r="AE375" s="28"/>
      <c r="AF375" s="69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</row>
    <row r="376" spans="2:59" ht="13.5" customHeight="1">
      <c r="B376" s="355"/>
      <c r="C376" s="818" t="s">
        <v>106</v>
      </c>
      <c r="D376" s="819">
        <v>1</v>
      </c>
      <c r="E376" s="820">
        <v>77</v>
      </c>
      <c r="F376" s="821">
        <v>79</v>
      </c>
      <c r="G376" s="822">
        <v>335</v>
      </c>
      <c r="H376" s="823">
        <v>2350</v>
      </c>
      <c r="I376" s="820">
        <v>60</v>
      </c>
      <c r="J376" s="821">
        <v>1.2</v>
      </c>
      <c r="K376" s="821">
        <v>1.4</v>
      </c>
      <c r="L376" s="822">
        <v>700</v>
      </c>
      <c r="M376" s="824">
        <v>1100</v>
      </c>
      <c r="N376" s="824">
        <v>1100</v>
      </c>
      <c r="O376" s="824">
        <v>250</v>
      </c>
      <c r="P376" s="825">
        <v>12</v>
      </c>
      <c r="Q376" s="46"/>
      <c r="R376" s="38"/>
      <c r="S376" s="888"/>
      <c r="T376" s="827"/>
      <c r="U376" s="836"/>
      <c r="V376" s="836"/>
      <c r="W376" s="837"/>
      <c r="X376" s="838"/>
      <c r="Y376" s="69"/>
      <c r="Z376" s="69"/>
      <c r="AA376" s="69"/>
      <c r="AB376" s="69"/>
      <c r="AC376" s="839"/>
      <c r="AD376" s="839"/>
      <c r="AE376" s="839"/>
      <c r="AF376" s="839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</row>
    <row r="377" spans="2:59" ht="11.25" customHeight="1">
      <c r="B377" s="716"/>
      <c r="C377" s="830" t="s">
        <v>118</v>
      </c>
      <c r="D377" s="831"/>
      <c r="E377" s="832"/>
      <c r="F377" s="833"/>
      <c r="G377" s="833"/>
      <c r="H377" s="833"/>
      <c r="I377" s="833"/>
      <c r="J377" s="833"/>
      <c r="K377" s="833"/>
      <c r="L377" s="833"/>
      <c r="M377" s="833"/>
      <c r="N377" s="833"/>
      <c r="O377" s="833"/>
      <c r="P377" s="834"/>
      <c r="Q377" s="46"/>
      <c r="R377" s="38"/>
      <c r="S377" s="688"/>
      <c r="T377" s="69"/>
      <c r="U377" s="682"/>
      <c r="V377" s="682"/>
      <c r="W377" s="682"/>
      <c r="X377" s="191"/>
      <c r="Y377" s="682"/>
      <c r="Z377" s="682"/>
      <c r="AA377" s="682"/>
      <c r="AB377" s="191"/>
      <c r="AC377" s="191"/>
      <c r="AD377" s="191"/>
      <c r="AE377" s="191"/>
      <c r="AF377" s="191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</row>
    <row r="378" spans="2:59" ht="14.4" customHeight="1">
      <c r="B378" s="840" t="s">
        <v>350</v>
      </c>
      <c r="C378" s="841" t="s">
        <v>302</v>
      </c>
      <c r="D378" s="842">
        <v>0.45</v>
      </c>
      <c r="E378" s="875">
        <f>(E376/100)*45</f>
        <v>34.65</v>
      </c>
      <c r="F378" s="876">
        <f t="shared" ref="F378:P378" si="77">(F376/100)*45</f>
        <v>35.550000000000004</v>
      </c>
      <c r="G378" s="876">
        <f t="shared" si="77"/>
        <v>150.75</v>
      </c>
      <c r="H378" s="876">
        <f t="shared" si="77"/>
        <v>1057.5</v>
      </c>
      <c r="I378" s="876">
        <f t="shared" si="77"/>
        <v>27</v>
      </c>
      <c r="J378" s="876">
        <f t="shared" si="77"/>
        <v>0.54</v>
      </c>
      <c r="K378" s="876">
        <f t="shared" si="77"/>
        <v>0.62999999999999989</v>
      </c>
      <c r="L378" s="844">
        <f t="shared" si="77"/>
        <v>315</v>
      </c>
      <c r="M378" s="845">
        <f t="shared" si="77"/>
        <v>495</v>
      </c>
      <c r="N378" s="845">
        <f t="shared" si="77"/>
        <v>495</v>
      </c>
      <c r="O378" s="845">
        <f t="shared" si="77"/>
        <v>112.5</v>
      </c>
      <c r="P378" s="891">
        <f t="shared" si="77"/>
        <v>5.3999999999999995</v>
      </c>
      <c r="Q378" s="46"/>
      <c r="R378" s="38"/>
      <c r="S378" s="851"/>
      <c r="T378" s="852"/>
      <c r="U378" s="853"/>
      <c r="V378" s="796"/>
      <c r="W378" s="795"/>
      <c r="X378" s="795"/>
      <c r="Y378" s="853"/>
      <c r="Z378" s="796"/>
      <c r="AA378" s="796"/>
      <c r="AB378" s="795"/>
      <c r="AC378" s="215"/>
      <c r="AD378" s="215"/>
      <c r="AE378" s="215"/>
      <c r="AF378" s="215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</row>
    <row r="379" spans="2:59" ht="13.5" customHeight="1">
      <c r="B379" s="854"/>
      <c r="C379" s="855" t="s">
        <v>304</v>
      </c>
      <c r="D379" s="856"/>
      <c r="E379" s="902">
        <f>(E103+E156+E213+E266+E322)/5</f>
        <v>34.650199999999998</v>
      </c>
      <c r="F379" s="861">
        <f t="shared" ref="F379:P379" si="78">(F103+F156+F213+F266+F322)/5</f>
        <v>35.549999999999997</v>
      </c>
      <c r="G379" s="861">
        <f t="shared" si="78"/>
        <v>150.74960000000002</v>
      </c>
      <c r="H379" s="861">
        <f t="shared" si="78"/>
        <v>1057.5</v>
      </c>
      <c r="I379" s="861">
        <f t="shared" si="78"/>
        <v>29.992640000000002</v>
      </c>
      <c r="J379" s="861">
        <f t="shared" si="78"/>
        <v>0.57997339999999997</v>
      </c>
      <c r="K379" s="861">
        <f t="shared" si="78"/>
        <v>0.76628000000000007</v>
      </c>
      <c r="L379" s="903">
        <f t="shared" si="78"/>
        <v>331.10721999999998</v>
      </c>
      <c r="M379" s="903">
        <f t="shared" si="78"/>
        <v>539.59253799999999</v>
      </c>
      <c r="N379" s="903">
        <f t="shared" si="78"/>
        <v>605.96553600000004</v>
      </c>
      <c r="O379" s="903">
        <f t="shared" si="78"/>
        <v>133.70900799999998</v>
      </c>
      <c r="P379" s="904">
        <f t="shared" si="78"/>
        <v>6.46366</v>
      </c>
      <c r="Q379" s="46"/>
      <c r="R379" s="38"/>
      <c r="S379" s="397"/>
      <c r="T379" s="827"/>
      <c r="U379" s="797"/>
      <c r="V379" s="797"/>
      <c r="W379" s="797"/>
      <c r="X379" s="797"/>
      <c r="Y379" s="797"/>
      <c r="Z379" s="797"/>
      <c r="AA379" s="797"/>
      <c r="AB379" s="797"/>
      <c r="AC379" s="797"/>
      <c r="AD379" s="797"/>
      <c r="AE379" s="797"/>
      <c r="AF379" s="797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</row>
    <row r="380" spans="2:59">
      <c r="B380" s="345"/>
      <c r="C380" s="896" t="s">
        <v>476</v>
      </c>
      <c r="D380" s="347"/>
      <c r="E380" s="863">
        <f>(E379*100/E376)-45</f>
        <v>2.5974025974306869E-4</v>
      </c>
      <c r="F380" s="864">
        <f t="shared" ref="F380:O380" si="79">(F379*100/F376)-45</f>
        <v>0</v>
      </c>
      <c r="G380" s="864">
        <f t="shared" si="79"/>
        <v>-1.194029850708489E-4</v>
      </c>
      <c r="H380" s="864">
        <f t="shared" si="79"/>
        <v>0</v>
      </c>
      <c r="I380" s="864">
        <f t="shared" si="79"/>
        <v>4.9877333333333382</v>
      </c>
      <c r="J380" s="864">
        <f t="shared" si="79"/>
        <v>3.3311166666666665</v>
      </c>
      <c r="K380" s="864">
        <f t="shared" si="79"/>
        <v>9.7342857142857255</v>
      </c>
      <c r="L380" s="864">
        <f t="shared" si="79"/>
        <v>2.3010314285714273</v>
      </c>
      <c r="M380" s="864">
        <f t="shared" si="79"/>
        <v>4.0538670909090868</v>
      </c>
      <c r="N380" s="864">
        <f t="shared" si="79"/>
        <v>10.087776000000005</v>
      </c>
      <c r="O380" s="864">
        <f t="shared" si="79"/>
        <v>8.4836031999999904</v>
      </c>
      <c r="P380" s="865">
        <f>(P379*100/P376)-45</f>
        <v>8.8638333333333321</v>
      </c>
      <c r="Q380" s="46"/>
      <c r="R380" s="866"/>
      <c r="S380" s="395"/>
      <c r="T380" s="867"/>
      <c r="U380" s="395"/>
      <c r="V380" s="395"/>
      <c r="W380" s="395"/>
      <c r="X380" s="395"/>
      <c r="Y380" s="395"/>
      <c r="Z380" s="395"/>
      <c r="AA380" s="395"/>
      <c r="AB380" s="394"/>
      <c r="AC380" s="393"/>
      <c r="AD380" s="393"/>
      <c r="AE380" s="393"/>
      <c r="AF380" s="395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</row>
    <row r="381" spans="2:59" ht="13.5" customHeight="1">
      <c r="Q381" s="46"/>
      <c r="R381" s="38"/>
      <c r="S381" s="868"/>
      <c r="T381" s="869"/>
      <c r="U381" s="870"/>
      <c r="V381" s="870"/>
      <c r="W381" s="870"/>
      <c r="X381" s="871"/>
      <c r="Y381" s="870"/>
      <c r="Z381" s="870"/>
      <c r="AA381" s="870"/>
      <c r="AB381" s="870"/>
      <c r="AC381" s="871"/>
      <c r="AD381" s="871"/>
      <c r="AE381" s="871"/>
      <c r="AF381" s="870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</row>
    <row r="382" spans="2:59">
      <c r="B382" s="905" t="s">
        <v>352</v>
      </c>
      <c r="C382" s="800"/>
      <c r="D382" s="906" t="s">
        <v>313</v>
      </c>
      <c r="E382" s="802" t="s">
        <v>929</v>
      </c>
      <c r="F382" s="164"/>
      <c r="G382" s="164"/>
      <c r="H382" s="183" t="s">
        <v>753</v>
      </c>
      <c r="I382" s="166" t="s">
        <v>333</v>
      </c>
      <c r="J382" s="803"/>
      <c r="K382" s="803"/>
      <c r="L382" s="804"/>
      <c r="M382" s="805" t="s">
        <v>334</v>
      </c>
      <c r="N382" s="167"/>
      <c r="O382" s="168"/>
      <c r="P382" s="169"/>
      <c r="Q382" s="46"/>
      <c r="R382" s="38"/>
      <c r="S382" s="275"/>
      <c r="T382" s="72"/>
      <c r="U382" s="315"/>
      <c r="V382" s="315"/>
      <c r="W382" s="315"/>
      <c r="X382" s="315"/>
      <c r="Y382" s="315"/>
      <c r="Z382" s="793"/>
      <c r="AA382" s="315"/>
      <c r="AB382" s="315"/>
      <c r="AC382" s="315"/>
      <c r="AD382" s="315"/>
      <c r="AE382" s="315"/>
      <c r="AF382" s="315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</row>
    <row r="383" spans="2:59">
      <c r="B383" s="907" t="s">
        <v>261</v>
      </c>
      <c r="D383" s="807"/>
      <c r="E383" s="808" t="s">
        <v>188</v>
      </c>
      <c r="F383" s="808" t="s">
        <v>56</v>
      </c>
      <c r="G383" s="809" t="s">
        <v>57</v>
      </c>
      <c r="H383" s="810" t="s">
        <v>191</v>
      </c>
      <c r="I383" s="180"/>
      <c r="J383" s="196"/>
      <c r="K383" s="167"/>
      <c r="L383" s="196"/>
      <c r="M383" s="811" t="s">
        <v>345</v>
      </c>
      <c r="N383" s="812" t="s">
        <v>346</v>
      </c>
      <c r="O383" s="811" t="s">
        <v>347</v>
      </c>
      <c r="P383" s="813" t="s">
        <v>348</v>
      </c>
      <c r="Q383" s="46"/>
      <c r="R383" s="38"/>
      <c r="S383" s="38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</row>
    <row r="384" spans="2:59" ht="14.25" customHeight="1">
      <c r="B384" s="203"/>
      <c r="C384" s="816" t="s">
        <v>312</v>
      </c>
      <c r="D384" s="186"/>
      <c r="E384" s="206" t="s">
        <v>6</v>
      </c>
      <c r="F384" s="206" t="s">
        <v>7</v>
      </c>
      <c r="G384" s="206" t="s">
        <v>8</v>
      </c>
      <c r="H384" s="209" t="s">
        <v>468</v>
      </c>
      <c r="I384" s="205" t="s">
        <v>336</v>
      </c>
      <c r="J384" s="817" t="s">
        <v>337</v>
      </c>
      <c r="K384" s="491" t="s">
        <v>338</v>
      </c>
      <c r="L384" s="210" t="s">
        <v>339</v>
      </c>
      <c r="M384" s="211" t="s">
        <v>340</v>
      </c>
      <c r="N384" s="210" t="s">
        <v>341</v>
      </c>
      <c r="O384" s="211" t="s">
        <v>342</v>
      </c>
      <c r="P384" s="213" t="s">
        <v>343</v>
      </c>
      <c r="Q384" s="46"/>
      <c r="R384" s="30"/>
      <c r="S384" s="826"/>
      <c r="T384" s="908"/>
      <c r="U384" s="828"/>
      <c r="V384" s="362"/>
      <c r="W384" s="362"/>
      <c r="X384" s="829"/>
      <c r="Y384" s="362"/>
      <c r="Z384" s="362"/>
      <c r="AA384" s="362"/>
      <c r="AB384" s="676"/>
      <c r="AC384" s="711"/>
      <c r="AD384" s="69"/>
      <c r="AE384" s="28"/>
      <c r="AF384" s="69"/>
    </row>
    <row r="385" spans="2:32" ht="14.25" customHeight="1">
      <c r="B385" s="355"/>
      <c r="C385" s="818" t="s">
        <v>106</v>
      </c>
      <c r="D385" s="819">
        <v>1</v>
      </c>
      <c r="E385" s="820">
        <v>77</v>
      </c>
      <c r="F385" s="821">
        <v>79</v>
      </c>
      <c r="G385" s="822">
        <v>335</v>
      </c>
      <c r="H385" s="823">
        <v>2350</v>
      </c>
      <c r="I385" s="873">
        <v>60</v>
      </c>
      <c r="J385" s="821">
        <v>1.2</v>
      </c>
      <c r="K385" s="821">
        <v>1.4</v>
      </c>
      <c r="L385" s="822">
        <v>700</v>
      </c>
      <c r="M385" s="824">
        <v>1100</v>
      </c>
      <c r="N385" s="824">
        <v>1100</v>
      </c>
      <c r="O385" s="824">
        <v>250</v>
      </c>
      <c r="P385" s="825">
        <v>12</v>
      </c>
      <c r="Q385" s="46"/>
      <c r="R385" s="888"/>
      <c r="S385" s="230"/>
      <c r="T385" s="827"/>
      <c r="U385" s="836"/>
      <c r="V385" s="836"/>
      <c r="W385" s="837"/>
      <c r="X385" s="838"/>
      <c r="Y385" s="69"/>
      <c r="Z385" s="69"/>
      <c r="AA385" s="69"/>
      <c r="AB385" s="69"/>
      <c r="AC385" s="839"/>
      <c r="AD385" s="839"/>
      <c r="AE385" s="839"/>
      <c r="AF385" s="839"/>
    </row>
    <row r="386" spans="2:32" ht="12" customHeight="1">
      <c r="B386" s="716"/>
      <c r="C386" s="889" t="s">
        <v>118</v>
      </c>
      <c r="D386" s="890"/>
      <c r="E386" s="832"/>
      <c r="F386" s="833"/>
      <c r="G386" s="833"/>
      <c r="H386" s="833"/>
      <c r="I386" s="833"/>
      <c r="J386" s="833"/>
      <c r="K386" s="833"/>
      <c r="L386" s="833"/>
      <c r="M386" s="833"/>
      <c r="N386" s="833"/>
      <c r="O386" s="833"/>
      <c r="P386" s="834"/>
      <c r="Q386" s="46"/>
      <c r="R386" s="38"/>
      <c r="S386" s="688"/>
      <c r="T386" s="69"/>
      <c r="U386" s="682"/>
      <c r="V386" s="682"/>
      <c r="W386" s="682"/>
      <c r="X386" s="191"/>
      <c r="Y386" s="682"/>
      <c r="Z386" s="682"/>
      <c r="AA386" s="682"/>
      <c r="AB386" s="191"/>
      <c r="AC386" s="191"/>
      <c r="AD386" s="191"/>
      <c r="AE386" s="191"/>
      <c r="AF386" s="191"/>
    </row>
    <row r="387" spans="2:32" ht="14.4" customHeight="1">
      <c r="B387" s="840" t="s">
        <v>350</v>
      </c>
      <c r="C387" s="909" t="s">
        <v>303</v>
      </c>
      <c r="D387" s="842">
        <v>0.7</v>
      </c>
      <c r="E387" s="875">
        <f>(E385/100)*70</f>
        <v>53.9</v>
      </c>
      <c r="F387" s="876">
        <f t="shared" ref="F387:P387" si="80">(F385/100)*70</f>
        <v>55.300000000000004</v>
      </c>
      <c r="G387" s="876">
        <f t="shared" si="80"/>
        <v>234.5</v>
      </c>
      <c r="H387" s="876">
        <f t="shared" si="80"/>
        <v>1645</v>
      </c>
      <c r="I387" s="876">
        <f t="shared" si="80"/>
        <v>42</v>
      </c>
      <c r="J387" s="876">
        <f t="shared" si="80"/>
        <v>0.84</v>
      </c>
      <c r="K387" s="876">
        <f t="shared" si="80"/>
        <v>0.97999999999999987</v>
      </c>
      <c r="L387" s="844">
        <f t="shared" si="80"/>
        <v>490</v>
      </c>
      <c r="M387" s="845">
        <f t="shared" si="80"/>
        <v>770</v>
      </c>
      <c r="N387" s="845">
        <f t="shared" si="80"/>
        <v>770</v>
      </c>
      <c r="O387" s="845">
        <f t="shared" si="80"/>
        <v>175</v>
      </c>
      <c r="P387" s="891">
        <f t="shared" si="80"/>
        <v>8.4</v>
      </c>
      <c r="Q387" s="46"/>
      <c r="R387" s="38"/>
      <c r="S387" s="851"/>
      <c r="T387" s="852"/>
      <c r="U387" s="853"/>
      <c r="V387" s="796"/>
      <c r="W387" s="795"/>
      <c r="X387" s="795"/>
      <c r="Y387" s="853"/>
      <c r="Z387" s="796"/>
      <c r="AA387" s="796"/>
      <c r="AB387" s="795"/>
      <c r="AC387" s="215"/>
      <c r="AD387" s="215"/>
      <c r="AE387" s="215"/>
      <c r="AF387" s="215"/>
    </row>
    <row r="388" spans="2:32">
      <c r="B388" s="910"/>
      <c r="C388" s="911" t="s">
        <v>304</v>
      </c>
      <c r="D388" s="912"/>
      <c r="E388" s="913">
        <f t="shared" ref="E388:P388" si="81">(E107+E160+E217+E270+E326)/5</f>
        <v>53.900199999999998</v>
      </c>
      <c r="F388" s="914">
        <f t="shared" si="81"/>
        <v>55.3</v>
      </c>
      <c r="G388" s="914">
        <f t="shared" si="81"/>
        <v>234.49960000000002</v>
      </c>
      <c r="H388" s="915">
        <f t="shared" si="81"/>
        <v>1645.0008000000003</v>
      </c>
      <c r="I388" s="914">
        <f t="shared" si="81"/>
        <v>43.129919999999998</v>
      </c>
      <c r="J388" s="914">
        <f t="shared" si="81"/>
        <v>0.82143339999999987</v>
      </c>
      <c r="K388" s="914">
        <f t="shared" si="81"/>
        <v>1.0704799999999999</v>
      </c>
      <c r="L388" s="915">
        <f t="shared" si="81"/>
        <v>574.93752000000006</v>
      </c>
      <c r="M388" s="915">
        <f t="shared" si="81"/>
        <v>807.62657800000011</v>
      </c>
      <c r="N388" s="916">
        <f t="shared" si="81"/>
        <v>754.37407599999983</v>
      </c>
      <c r="O388" s="916">
        <f t="shared" si="81"/>
        <v>171.03120799999999</v>
      </c>
      <c r="P388" s="917">
        <f t="shared" si="81"/>
        <v>9.2241</v>
      </c>
      <c r="Q388" s="46"/>
      <c r="R388" s="38"/>
      <c r="S388" s="397"/>
      <c r="T388" s="827"/>
      <c r="U388" s="797"/>
      <c r="V388" s="797"/>
      <c r="W388" s="797"/>
      <c r="X388" s="797"/>
      <c r="Y388" s="797"/>
      <c r="Z388" s="797"/>
      <c r="AA388" s="797"/>
      <c r="AB388" s="797"/>
      <c r="AC388" s="797"/>
      <c r="AD388" s="797"/>
      <c r="AE388" s="797"/>
      <c r="AF388" s="797"/>
    </row>
    <row r="389" spans="2:32">
      <c r="B389" s="345"/>
      <c r="C389" s="346" t="s">
        <v>476</v>
      </c>
      <c r="D389" s="347"/>
      <c r="E389" s="348">
        <f>(E388*100/E385)-70</f>
        <v>2.5974025973596326E-4</v>
      </c>
      <c r="F389" s="349">
        <f t="shared" ref="F389:P389" si="82">(F388*100/F385)-70</f>
        <v>0</v>
      </c>
      <c r="G389" s="349">
        <f t="shared" si="82"/>
        <v>-1.1940298506374347E-4</v>
      </c>
      <c r="H389" s="349">
        <f t="shared" si="82"/>
        <v>3.4042553195945402E-5</v>
      </c>
      <c r="I389" s="349">
        <f t="shared" si="82"/>
        <v>1.8832000000000022</v>
      </c>
      <c r="J389" s="349">
        <f t="shared" si="82"/>
        <v>-1.5472166666666851</v>
      </c>
      <c r="K389" s="349">
        <f t="shared" si="82"/>
        <v>6.462857142857132</v>
      </c>
      <c r="L389" s="349">
        <f t="shared" si="82"/>
        <v>12.133931428571444</v>
      </c>
      <c r="M389" s="349">
        <f t="shared" si="82"/>
        <v>3.4205980000000125</v>
      </c>
      <c r="N389" s="349">
        <f t="shared" si="82"/>
        <v>-1.420538545454562</v>
      </c>
      <c r="O389" s="349">
        <f t="shared" si="82"/>
        <v>-1.5875168000000031</v>
      </c>
      <c r="P389" s="352">
        <f t="shared" si="82"/>
        <v>6.8674999999999926</v>
      </c>
      <c r="Q389" s="46"/>
      <c r="R389" s="866"/>
      <c r="S389" s="395"/>
      <c r="T389" s="867"/>
      <c r="U389" s="395"/>
      <c r="V389" s="395"/>
      <c r="W389" s="395"/>
      <c r="X389" s="395"/>
      <c r="Y389" s="395"/>
      <c r="Z389" s="395"/>
      <c r="AA389" s="395"/>
      <c r="AB389" s="394"/>
      <c r="AC389" s="393"/>
      <c r="AD389" s="393"/>
      <c r="AE389" s="393"/>
      <c r="AF389" s="395"/>
    </row>
    <row r="390" spans="2:32">
      <c r="Q390" s="46"/>
      <c r="R390" s="38"/>
      <c r="S390" s="868"/>
      <c r="T390" s="869"/>
      <c r="U390" s="870"/>
      <c r="V390" s="870"/>
      <c r="W390" s="870"/>
      <c r="X390" s="871"/>
      <c r="Y390" s="870"/>
      <c r="Z390" s="870"/>
      <c r="AA390" s="870"/>
      <c r="AB390" s="871"/>
      <c r="AC390" s="885"/>
      <c r="AD390" s="885"/>
      <c r="AE390" s="885"/>
      <c r="AF390" s="870"/>
    </row>
    <row r="391" spans="2:32">
      <c r="C391" s="44"/>
      <c r="D391" s="13" t="s">
        <v>212</v>
      </c>
      <c r="E391" s="60"/>
      <c r="Q391" s="1"/>
      <c r="R391" s="38"/>
      <c r="S391" s="275"/>
      <c r="T391" s="72"/>
      <c r="U391" s="315"/>
      <c r="V391" s="315"/>
      <c r="W391" s="315"/>
      <c r="X391" s="315"/>
      <c r="Y391" s="315"/>
      <c r="Z391" s="793"/>
      <c r="AA391" s="315"/>
      <c r="AB391" s="315"/>
      <c r="AC391" s="315"/>
      <c r="AD391" s="315"/>
      <c r="AE391" s="315"/>
      <c r="AF391" s="315"/>
    </row>
    <row r="392" spans="2:32">
      <c r="C392" s="15" t="s">
        <v>886</v>
      </c>
      <c r="D392" s="22"/>
      <c r="E392" s="2"/>
      <c r="F392"/>
      <c r="I392"/>
      <c r="J392"/>
      <c r="K392" s="36"/>
      <c r="L392" s="36"/>
      <c r="M392"/>
      <c r="N392"/>
      <c r="O392"/>
      <c r="P392"/>
      <c r="Q392" s="38"/>
      <c r="R392" s="30"/>
      <c r="S392" s="94"/>
      <c r="T392" s="52"/>
      <c r="U392" s="52"/>
      <c r="V392" s="52"/>
      <c r="W392" s="918"/>
      <c r="X392" s="314"/>
      <c r="Y392" s="508"/>
      <c r="Z392" s="69"/>
      <c r="AA392" s="38"/>
      <c r="AB392" s="38"/>
      <c r="AC392" s="38"/>
      <c r="AD392" s="38"/>
      <c r="AE392" s="38"/>
      <c r="AF392" s="38"/>
    </row>
    <row r="393" spans="2:32">
      <c r="C393" s="91" t="s">
        <v>361</v>
      </c>
      <c r="I393" s="155" t="s">
        <v>382</v>
      </c>
      <c r="N393" s="9"/>
      <c r="R393" s="4"/>
      <c r="S393" s="94"/>
      <c r="T393" s="52"/>
      <c r="U393" s="52"/>
      <c r="V393" s="52"/>
      <c r="W393" s="174"/>
      <c r="X393" s="175"/>
      <c r="Y393" s="738"/>
      <c r="Z393" s="9"/>
      <c r="AA393" s="10"/>
    </row>
    <row r="394" spans="2:32">
      <c r="C394" s="44" t="s">
        <v>887</v>
      </c>
      <c r="R394" s="4"/>
      <c r="S394" s="94"/>
      <c r="T394" s="52"/>
      <c r="U394" s="52"/>
      <c r="V394" s="52"/>
      <c r="W394" s="174"/>
      <c r="X394" s="175"/>
      <c r="Y394" s="738"/>
      <c r="Z394" s="9"/>
      <c r="AA394" s="10"/>
    </row>
    <row r="395" spans="2:32" ht="21">
      <c r="B395" s="111" t="s">
        <v>355</v>
      </c>
      <c r="C395" s="36"/>
      <c r="D395"/>
      <c r="F395" s="157" t="s">
        <v>918</v>
      </c>
      <c r="I395" s="158" t="s">
        <v>0</v>
      </c>
      <c r="J395"/>
      <c r="K395" s="43" t="s">
        <v>474</v>
      </c>
      <c r="L395" s="36"/>
      <c r="M395" s="36"/>
      <c r="N395" s="159"/>
      <c r="P395" s="80"/>
      <c r="R395" s="10"/>
      <c r="S395" s="31"/>
      <c r="T395" s="215"/>
      <c r="U395" s="215"/>
      <c r="V395" s="387"/>
      <c r="W395" s="919"/>
      <c r="X395" s="920"/>
      <c r="Y395" s="638"/>
      <c r="Z395" s="9"/>
      <c r="AA395" s="10"/>
    </row>
    <row r="396" spans="2:32">
      <c r="B396" s="160" t="s">
        <v>357</v>
      </c>
      <c r="C396" s="161" t="s">
        <v>915</v>
      </c>
      <c r="D396" s="162" t="s">
        <v>180</v>
      </c>
      <c r="E396" s="163" t="s">
        <v>181</v>
      </c>
      <c r="F396" s="164"/>
      <c r="G396" s="164"/>
      <c r="H396" s="167"/>
      <c r="I396" s="166" t="s">
        <v>333</v>
      </c>
      <c r="J396" s="167"/>
      <c r="K396" s="168"/>
      <c r="L396" s="169"/>
      <c r="M396" s="170" t="s">
        <v>377</v>
      </c>
      <c r="N396" s="167"/>
      <c r="O396" s="167"/>
      <c r="P396" s="484"/>
      <c r="Q396" s="172" t="s">
        <v>368</v>
      </c>
      <c r="R396" s="10"/>
      <c r="S396" s="38"/>
      <c r="T396" s="69"/>
      <c r="U396" s="69"/>
      <c r="V396" s="69"/>
      <c r="W396" s="9"/>
      <c r="X396" s="921"/>
      <c r="Y396" s="42"/>
      <c r="Z396" s="9"/>
      <c r="AA396" s="10"/>
    </row>
    <row r="397" spans="2:32">
      <c r="B397" s="177" t="s">
        <v>335</v>
      </c>
      <c r="C397" s="178"/>
      <c r="D397" s="179" t="s">
        <v>187</v>
      </c>
      <c r="E397" s="180"/>
      <c r="F397" s="181"/>
      <c r="G397" s="182" t="s">
        <v>924</v>
      </c>
      <c r="H397" s="183" t="s">
        <v>753</v>
      </c>
      <c r="I397" s="486"/>
      <c r="J397" s="486"/>
      <c r="K397" s="486"/>
      <c r="L397" s="487"/>
      <c r="M397" s="488" t="s">
        <v>376</v>
      </c>
      <c r="N397" s="486"/>
      <c r="O397" s="486"/>
      <c r="P397" s="487"/>
      <c r="Q397" s="188" t="s">
        <v>364</v>
      </c>
      <c r="R397" s="42"/>
      <c r="S397" s="38"/>
      <c r="T397" s="69"/>
      <c r="U397" s="69"/>
      <c r="V397" s="69"/>
      <c r="W397" s="9"/>
      <c r="X397" s="9"/>
      <c r="Y397" s="9"/>
      <c r="Z397" s="9"/>
      <c r="AA397" s="10"/>
    </row>
    <row r="398" spans="2:32">
      <c r="B398" s="177" t="s">
        <v>344</v>
      </c>
      <c r="C398" s="178" t="s">
        <v>186</v>
      </c>
      <c r="D398" s="193"/>
      <c r="E398" s="179" t="s">
        <v>188</v>
      </c>
      <c r="F398" s="194" t="s">
        <v>56</v>
      </c>
      <c r="G398" s="182" t="s">
        <v>925</v>
      </c>
      <c r="H398" s="195" t="s">
        <v>191</v>
      </c>
      <c r="I398" s="180"/>
      <c r="J398" s="196"/>
      <c r="K398" s="167"/>
      <c r="L398" s="196"/>
      <c r="M398" s="197" t="s">
        <v>345</v>
      </c>
      <c r="N398" s="198" t="s">
        <v>346</v>
      </c>
      <c r="O398" s="199" t="s">
        <v>347</v>
      </c>
      <c r="P398" s="200" t="s">
        <v>348</v>
      </c>
      <c r="Q398" s="490" t="s">
        <v>319</v>
      </c>
      <c r="R398" s="4"/>
      <c r="S398" s="38"/>
      <c r="T398" s="52"/>
      <c r="U398" s="52"/>
      <c r="V398" s="52"/>
      <c r="W398" s="95"/>
      <c r="X398" s="420"/>
      <c r="Y398" s="519"/>
      <c r="Z398" s="69"/>
      <c r="AA398" s="38"/>
      <c r="AB398" s="38"/>
      <c r="AC398" s="38"/>
    </row>
    <row r="399" spans="2:32">
      <c r="B399" s="203"/>
      <c r="C399" s="204"/>
      <c r="D399" s="184"/>
      <c r="E399" s="205" t="s">
        <v>6</v>
      </c>
      <c r="F399" s="206" t="s">
        <v>7</v>
      </c>
      <c r="G399" s="491" t="s">
        <v>8</v>
      </c>
      <c r="H399" s="208" t="s">
        <v>468</v>
      </c>
      <c r="I399" s="209" t="s">
        <v>336</v>
      </c>
      <c r="J399" s="210" t="s">
        <v>337</v>
      </c>
      <c r="K399" s="211" t="s">
        <v>338</v>
      </c>
      <c r="L399" s="210" t="s">
        <v>339</v>
      </c>
      <c r="M399" s="212" t="s">
        <v>340</v>
      </c>
      <c r="N399" s="210" t="s">
        <v>341</v>
      </c>
      <c r="O399" s="211" t="s">
        <v>342</v>
      </c>
      <c r="P399" s="213" t="s">
        <v>343</v>
      </c>
      <c r="Q399" s="204"/>
      <c r="R399" s="922"/>
      <c r="S399" s="38"/>
      <c r="T399" s="63"/>
      <c r="U399" s="94"/>
      <c r="V399" s="52"/>
      <c r="W399" s="52"/>
      <c r="X399" s="52"/>
      <c r="Y399" s="95"/>
      <c r="Z399" s="314"/>
      <c r="AA399" s="508"/>
      <c r="AB399" s="38"/>
      <c r="AC399" s="38"/>
    </row>
    <row r="400" spans="2:32">
      <c r="B400" s="216" t="s">
        <v>884</v>
      </c>
      <c r="C400" s="217"/>
      <c r="D400" s="218">
        <v>1</v>
      </c>
      <c r="E400" s="219">
        <v>77</v>
      </c>
      <c r="F400" s="220">
        <v>79</v>
      </c>
      <c r="G400" s="221">
        <v>335</v>
      </c>
      <c r="H400" s="221">
        <v>2350</v>
      </c>
      <c r="I400" s="219">
        <v>60</v>
      </c>
      <c r="J400" s="220">
        <v>1.2</v>
      </c>
      <c r="K400" s="220">
        <v>1.4</v>
      </c>
      <c r="L400" s="493">
        <v>700</v>
      </c>
      <c r="M400" s="494">
        <v>1100</v>
      </c>
      <c r="N400" s="494">
        <v>1100</v>
      </c>
      <c r="O400" s="494">
        <v>250</v>
      </c>
      <c r="P400" s="494">
        <v>12</v>
      </c>
      <c r="Q400" s="226"/>
      <c r="R400" s="4"/>
      <c r="S400" s="94"/>
      <c r="T400" s="30"/>
      <c r="U400" s="94"/>
      <c r="V400" s="52"/>
      <c r="W400" s="52"/>
      <c r="X400" s="98"/>
      <c r="Y400" s="918"/>
      <c r="Z400" s="314"/>
      <c r="AA400" s="38"/>
      <c r="AB400" s="38"/>
      <c r="AC400" s="38"/>
    </row>
    <row r="401" spans="2:29">
      <c r="B401" s="778"/>
      <c r="C401" s="232" t="s">
        <v>158</v>
      </c>
      <c r="D401" s="233"/>
      <c r="E401" s="692"/>
      <c r="F401" s="576"/>
      <c r="G401" s="576"/>
      <c r="H401" s="578"/>
      <c r="I401" s="239"/>
      <c r="J401" s="239"/>
      <c r="K401" s="923"/>
      <c r="L401" s="239"/>
      <c r="M401" s="239"/>
      <c r="N401" s="239"/>
      <c r="O401" s="239"/>
      <c r="P401" s="241"/>
      <c r="Q401" s="657"/>
      <c r="R401" s="4"/>
      <c r="S401" s="94"/>
      <c r="T401" s="30"/>
      <c r="U401" s="69"/>
      <c r="V401" s="99"/>
      <c r="W401" s="99"/>
      <c r="X401" s="99"/>
      <c r="Y401" s="378"/>
      <c r="Z401" s="67"/>
      <c r="AA401" s="38"/>
      <c r="AB401" s="38"/>
      <c r="AC401" s="38"/>
    </row>
    <row r="402" spans="2:29">
      <c r="B402" s="435" t="s">
        <v>913</v>
      </c>
      <c r="C402" s="707" t="s">
        <v>370</v>
      </c>
      <c r="D402" s="294">
        <v>60</v>
      </c>
      <c r="E402" s="295">
        <v>1.7</v>
      </c>
      <c r="F402" s="296">
        <v>0.1</v>
      </c>
      <c r="G402" s="296">
        <v>3.5</v>
      </c>
      <c r="H402" s="298">
        <v>22.1</v>
      </c>
      <c r="I402" s="296">
        <v>2.4</v>
      </c>
      <c r="J402" s="296">
        <v>0.05</v>
      </c>
      <c r="K402" s="296">
        <v>0.02</v>
      </c>
      <c r="L402" s="742">
        <v>18</v>
      </c>
      <c r="M402" s="518">
        <v>11</v>
      </c>
      <c r="N402" s="518">
        <v>32</v>
      </c>
      <c r="O402" s="518">
        <v>11</v>
      </c>
      <c r="P402" s="572">
        <v>0.37</v>
      </c>
      <c r="Q402" s="924">
        <v>2</v>
      </c>
      <c r="R402" s="38"/>
      <c r="S402" s="56"/>
      <c r="T402" s="56"/>
      <c r="U402" s="94"/>
      <c r="V402" s="52"/>
      <c r="W402" s="52"/>
      <c r="X402" s="52"/>
      <c r="Y402" s="401"/>
      <c r="Z402" s="314"/>
      <c r="AA402" s="519"/>
      <c r="AB402" s="38"/>
      <c r="AC402" s="38"/>
    </row>
    <row r="403" spans="2:29" ht="14.25" customHeight="1">
      <c r="B403" s="925" t="s">
        <v>553</v>
      </c>
      <c r="C403" s="373" t="s">
        <v>941</v>
      </c>
      <c r="D403" s="294" t="s">
        <v>638</v>
      </c>
      <c r="E403" s="504">
        <v>3.9790000000000001</v>
      </c>
      <c r="F403" s="297">
        <v>7.532</v>
      </c>
      <c r="G403" s="505">
        <v>15.161</v>
      </c>
      <c r="H403" s="441">
        <v>143.48599999999999</v>
      </c>
      <c r="I403" s="300">
        <v>0.17599999999999999</v>
      </c>
      <c r="J403" s="539">
        <v>6.0999999999999999E-2</v>
      </c>
      <c r="K403" s="375">
        <v>0.26</v>
      </c>
      <c r="L403" s="367">
        <v>157.5</v>
      </c>
      <c r="M403" s="518">
        <v>182.16300000000001</v>
      </c>
      <c r="N403" s="926">
        <v>17.961200000000002</v>
      </c>
      <c r="O403" s="518">
        <v>1.3655999999999999</v>
      </c>
      <c r="P403" s="376">
        <v>0.2</v>
      </c>
      <c r="Q403" s="567">
        <v>50</v>
      </c>
      <c r="R403" s="80"/>
      <c r="S403" s="30"/>
      <c r="T403" s="63"/>
      <c r="U403" s="94"/>
      <c r="V403" s="52"/>
      <c r="W403" s="52"/>
      <c r="X403" s="52"/>
      <c r="Y403" s="95"/>
      <c r="Z403" s="314"/>
      <c r="AA403" s="508"/>
      <c r="AB403" s="38"/>
      <c r="AC403" s="38"/>
    </row>
    <row r="404" spans="2:29" ht="11.25" customHeight="1">
      <c r="B404" s="629" t="s">
        <v>550</v>
      </c>
      <c r="C404" s="695" t="s">
        <v>554</v>
      </c>
      <c r="D404" s="487"/>
      <c r="E404" s="927">
        <v>7.2</v>
      </c>
      <c r="F404" s="928">
        <v>5.32</v>
      </c>
      <c r="G404" s="929">
        <v>2.08</v>
      </c>
      <c r="H404" s="634">
        <v>85.2</v>
      </c>
      <c r="I404" s="576">
        <v>6.2</v>
      </c>
      <c r="J404" s="577">
        <v>3.2000000000000001E-2</v>
      </c>
      <c r="K404" s="576">
        <v>7.0000000000000007E-2</v>
      </c>
      <c r="L404" s="930">
        <v>0</v>
      </c>
      <c r="M404" s="239">
        <v>33.6</v>
      </c>
      <c r="N404" s="575">
        <v>82.8</v>
      </c>
      <c r="O404" s="239">
        <v>15.6</v>
      </c>
      <c r="P404" s="575">
        <v>1.3</v>
      </c>
      <c r="Q404" s="579"/>
      <c r="R404" s="263"/>
      <c r="S404" s="56"/>
      <c r="T404" s="30"/>
      <c r="U404" s="94"/>
      <c r="V404" s="52"/>
      <c r="W404" s="52"/>
      <c r="X404" s="98"/>
      <c r="Y404" s="95"/>
      <c r="Z404" s="314"/>
      <c r="AA404" s="519"/>
      <c r="AB404" s="38"/>
      <c r="AC404" s="38"/>
    </row>
    <row r="405" spans="2:29">
      <c r="B405" s="931" t="s">
        <v>500</v>
      </c>
      <c r="C405" s="695" t="s">
        <v>250</v>
      </c>
      <c r="D405" s="233">
        <v>200</v>
      </c>
      <c r="E405" s="932">
        <v>5.6440000000000001</v>
      </c>
      <c r="F405" s="933">
        <v>5.0279999999999996</v>
      </c>
      <c r="G405" s="933">
        <v>15.334</v>
      </c>
      <c r="H405" s="634">
        <v>129.32400000000001</v>
      </c>
      <c r="I405" s="576">
        <v>1.04</v>
      </c>
      <c r="J405" s="576">
        <v>0.06</v>
      </c>
      <c r="K405" s="576">
        <v>0.25</v>
      </c>
      <c r="L405" s="578">
        <v>26.49</v>
      </c>
      <c r="M405" s="239">
        <v>217.7</v>
      </c>
      <c r="N405" s="239">
        <v>184</v>
      </c>
      <c r="O405" s="576">
        <v>42</v>
      </c>
      <c r="P405" s="241">
        <v>1.1599999999999999</v>
      </c>
      <c r="Q405" s="579">
        <v>89</v>
      </c>
      <c r="R405" s="48"/>
      <c r="S405" s="30"/>
      <c r="T405" s="30"/>
      <c r="U405" s="69"/>
      <c r="V405" s="99"/>
      <c r="W405" s="99"/>
      <c r="X405" s="99"/>
      <c r="Y405" s="95"/>
      <c r="Z405" s="67"/>
      <c r="AA405" s="519"/>
      <c r="AB405" s="38"/>
      <c r="AC405" s="38"/>
    </row>
    <row r="406" spans="2:29">
      <c r="B406" s="244" t="s">
        <v>9</v>
      </c>
      <c r="C406" s="256" t="s">
        <v>10</v>
      </c>
      <c r="D406" s="246">
        <v>40</v>
      </c>
      <c r="E406" s="267">
        <v>1.54</v>
      </c>
      <c r="F406" s="259">
        <v>0.55000000000000004</v>
      </c>
      <c r="G406" s="259">
        <v>21.68</v>
      </c>
      <c r="H406" s="250">
        <v>97.83</v>
      </c>
      <c r="I406" s="248">
        <v>0</v>
      </c>
      <c r="J406" s="398">
        <v>4.8000000000000001E-2</v>
      </c>
      <c r="K406" s="249">
        <v>1.6E-2</v>
      </c>
      <c r="L406" s="250">
        <v>0</v>
      </c>
      <c r="M406" s="248">
        <v>8</v>
      </c>
      <c r="N406" s="248">
        <v>26</v>
      </c>
      <c r="O406" s="248">
        <v>5.6</v>
      </c>
      <c r="P406" s="249">
        <v>0.04</v>
      </c>
      <c r="Q406" s="253">
        <v>20</v>
      </c>
      <c r="R406" s="10"/>
      <c r="S406" s="30"/>
      <c r="T406" s="30"/>
      <c r="U406" s="94"/>
      <c r="V406" s="52"/>
      <c r="W406" s="52"/>
      <c r="X406" s="52"/>
      <c r="Y406" s="401"/>
      <c r="Z406" s="67"/>
      <c r="AA406" s="934"/>
      <c r="AB406" s="38"/>
      <c r="AC406" s="38"/>
    </row>
    <row r="407" spans="2:29">
      <c r="B407" s="293" t="s">
        <v>9</v>
      </c>
      <c r="C407" s="373" t="s">
        <v>428</v>
      </c>
      <c r="D407" s="294">
        <v>30</v>
      </c>
      <c r="E407" s="251">
        <v>1.6950000000000001</v>
      </c>
      <c r="F407" s="248">
        <v>0.45</v>
      </c>
      <c r="G407" s="248">
        <v>12.56</v>
      </c>
      <c r="H407" s="250">
        <v>61.07</v>
      </c>
      <c r="I407" s="248">
        <v>0</v>
      </c>
      <c r="J407" s="248">
        <v>0.08</v>
      </c>
      <c r="K407" s="248">
        <v>0.08</v>
      </c>
      <c r="L407" s="390">
        <v>0</v>
      </c>
      <c r="M407" s="261">
        <v>9.9</v>
      </c>
      <c r="N407" s="248">
        <v>70.2</v>
      </c>
      <c r="O407" s="248">
        <v>1.98</v>
      </c>
      <c r="P407" s="248">
        <v>1.32E-2</v>
      </c>
      <c r="Q407" s="567">
        <v>21</v>
      </c>
      <c r="R407" s="28"/>
      <c r="S407" s="30"/>
      <c r="T407" s="30"/>
      <c r="U407" s="94"/>
      <c r="V407" s="52"/>
      <c r="W407" s="52"/>
      <c r="X407" s="52"/>
      <c r="Y407" s="95"/>
      <c r="Z407" s="314"/>
      <c r="AA407" s="508"/>
      <c r="AB407" s="38"/>
      <c r="AC407" s="38"/>
    </row>
    <row r="408" spans="2:29">
      <c r="B408" s="935" t="s">
        <v>641</v>
      </c>
      <c r="C408" s="400" t="s">
        <v>488</v>
      </c>
      <c r="D408" s="306">
        <v>100</v>
      </c>
      <c r="E408" s="295">
        <v>0.4</v>
      </c>
      <c r="F408" s="297">
        <v>0.4</v>
      </c>
      <c r="G408" s="296">
        <v>9.8000000000000007</v>
      </c>
      <c r="H408" s="441">
        <v>47</v>
      </c>
      <c r="I408" s="309">
        <v>10</v>
      </c>
      <c r="J408" s="309">
        <v>0.03</v>
      </c>
      <c r="K408" s="309">
        <v>0.02</v>
      </c>
      <c r="L408" s="516">
        <v>0</v>
      </c>
      <c r="M408" s="517">
        <v>16</v>
      </c>
      <c r="N408" s="518">
        <v>11</v>
      </c>
      <c r="O408" s="296">
        <v>9</v>
      </c>
      <c r="P408" s="518">
        <v>2.2000000000000002</v>
      </c>
      <c r="Q408" s="313">
        <v>92</v>
      </c>
      <c r="R408" s="28"/>
      <c r="S408" s="30"/>
      <c r="T408" s="30"/>
      <c r="U408" s="94"/>
      <c r="V408" s="101"/>
      <c r="W408" s="52"/>
      <c r="X408" s="52"/>
      <c r="Y408" s="95"/>
      <c r="Z408" s="314"/>
      <c r="AA408" s="508"/>
      <c r="AB408" s="38"/>
      <c r="AC408" s="38"/>
    </row>
    <row r="409" spans="2:29">
      <c r="B409" s="402" t="s">
        <v>210</v>
      </c>
      <c r="D409" s="936">
        <f>D402+D405+D406+D407+D408+120+80</f>
        <v>630</v>
      </c>
      <c r="E409" s="521">
        <f t="shared" ref="E409:P409" si="83">SUM(E402:E408)</f>
        <v>22.158000000000001</v>
      </c>
      <c r="F409" s="445">
        <f t="shared" si="83"/>
        <v>19.38</v>
      </c>
      <c r="G409" s="937">
        <f t="shared" si="83"/>
        <v>80.114999999999995</v>
      </c>
      <c r="H409" s="593">
        <f t="shared" si="83"/>
        <v>586.01</v>
      </c>
      <c r="I409" s="407">
        <f t="shared" si="83"/>
        <v>19.815999999999999</v>
      </c>
      <c r="J409" s="406">
        <f t="shared" si="83"/>
        <v>0.36099999999999999</v>
      </c>
      <c r="K409" s="406">
        <f t="shared" si="83"/>
        <v>0.71600000000000008</v>
      </c>
      <c r="L409" s="406">
        <f t="shared" si="83"/>
        <v>201.99</v>
      </c>
      <c r="M409" s="549">
        <f t="shared" si="83"/>
        <v>478.36299999999994</v>
      </c>
      <c r="N409" s="549">
        <f t="shared" si="83"/>
        <v>423.96120000000002</v>
      </c>
      <c r="O409" s="406">
        <f t="shared" si="83"/>
        <v>86.545599999999993</v>
      </c>
      <c r="P409" s="651">
        <f t="shared" si="83"/>
        <v>5.2832000000000008</v>
      </c>
      <c r="Q409" s="657"/>
      <c r="R409" s="80"/>
      <c r="S409" s="30"/>
      <c r="T409" s="30"/>
      <c r="U409" s="94"/>
      <c r="V409" s="52"/>
      <c r="W409" s="101"/>
      <c r="X409" s="52"/>
      <c r="Y409" s="95"/>
      <c r="Z409" s="67"/>
      <c r="AA409" s="519"/>
      <c r="AB409" s="38"/>
      <c r="AC409" s="38"/>
    </row>
    <row r="410" spans="2:29">
      <c r="B410" s="470"/>
      <c r="C410" s="471" t="s">
        <v>11</v>
      </c>
      <c r="D410" s="527">
        <v>0.25</v>
      </c>
      <c r="E410" s="938">
        <v>19.25</v>
      </c>
      <c r="F410" s="939">
        <v>19.75</v>
      </c>
      <c r="G410" s="940">
        <v>83.75</v>
      </c>
      <c r="H410" s="941">
        <v>587.5</v>
      </c>
      <c r="I410" s="939">
        <v>15</v>
      </c>
      <c r="J410" s="939">
        <v>0.3</v>
      </c>
      <c r="K410" s="940">
        <v>0.35</v>
      </c>
      <c r="L410" s="342">
        <v>175</v>
      </c>
      <c r="M410" s="341">
        <v>275</v>
      </c>
      <c r="N410" s="342">
        <v>275</v>
      </c>
      <c r="O410" s="342">
        <v>62.5</v>
      </c>
      <c r="P410" s="942">
        <v>3</v>
      </c>
      <c r="Q410" s="433"/>
      <c r="R410" s="58"/>
      <c r="S410" s="30"/>
      <c r="T410" s="38"/>
      <c r="U410" s="711"/>
      <c r="V410" s="271"/>
      <c r="W410" s="272"/>
      <c r="X410" s="273"/>
      <c r="Y410" s="274"/>
      <c r="Z410" s="275"/>
      <c r="AA410" s="72"/>
      <c r="AB410" s="38"/>
      <c r="AC410" s="38"/>
    </row>
    <row r="411" spans="2:29">
      <c r="B411" s="345"/>
      <c r="C411" s="346" t="s">
        <v>476</v>
      </c>
      <c r="D411" s="347"/>
      <c r="E411" s="348">
        <f>(E409*100/E400)-25</f>
        <v>3.7766233766233803</v>
      </c>
      <c r="F411" s="349">
        <f t="shared" ref="F411:O411" si="84">(F409*100/F400)-25</f>
        <v>-0.46835443037974755</v>
      </c>
      <c r="G411" s="349">
        <f t="shared" si="84"/>
        <v>-1.0850746268656728</v>
      </c>
      <c r="H411" s="349">
        <f t="shared" si="84"/>
        <v>-6.3404255319149172E-2</v>
      </c>
      <c r="I411" s="349">
        <f t="shared" si="84"/>
        <v>8.0266666666666637</v>
      </c>
      <c r="J411" s="349">
        <f t="shared" si="84"/>
        <v>5.0833333333333357</v>
      </c>
      <c r="K411" s="349">
        <f t="shared" si="84"/>
        <v>26.142857142857153</v>
      </c>
      <c r="L411" s="349">
        <f t="shared" si="84"/>
        <v>3.855714285714285</v>
      </c>
      <c r="M411" s="349">
        <f t="shared" si="84"/>
        <v>18.487545454545447</v>
      </c>
      <c r="N411" s="349">
        <f t="shared" si="84"/>
        <v>13.541927272727278</v>
      </c>
      <c r="O411" s="349">
        <f t="shared" si="84"/>
        <v>9.6182400000000001</v>
      </c>
      <c r="P411" s="352">
        <f>(P409*100/P400)-25</f>
        <v>19.026666666666671</v>
      </c>
      <c r="Q411" s="204"/>
      <c r="R411" s="80"/>
      <c r="S411" s="38"/>
      <c r="T411" s="279"/>
      <c r="U411" s="528"/>
      <c r="V411" s="281"/>
      <c r="W411" s="281"/>
      <c r="X411" s="281"/>
      <c r="Y411" s="281"/>
      <c r="Z411" s="529"/>
      <c r="AA411" s="69"/>
      <c r="AB411" s="38"/>
      <c r="AC411" s="38"/>
    </row>
    <row r="412" spans="2:29">
      <c r="B412" s="355"/>
      <c r="C412" s="232" t="s">
        <v>123</v>
      </c>
      <c r="D412" s="171"/>
      <c r="E412" s="532"/>
      <c r="F412" s="533"/>
      <c r="G412" s="533"/>
      <c r="H412" s="503"/>
      <c r="I412" s="503"/>
      <c r="J412" s="503"/>
      <c r="K412" s="503"/>
      <c r="L412" s="503"/>
      <c r="M412" s="503"/>
      <c r="N412" s="503"/>
      <c r="O412" s="503"/>
      <c r="P412" s="615"/>
      <c r="Q412" s="433"/>
      <c r="R412" s="58"/>
      <c r="S412" s="279"/>
      <c r="T412" s="275"/>
      <c r="U412" s="52"/>
      <c r="V412" s="98"/>
      <c r="W412" s="98"/>
      <c r="X412" s="98"/>
      <c r="Y412" s="98"/>
      <c r="Z412" s="69"/>
      <c r="AA412" s="69"/>
      <c r="AB412" s="38"/>
      <c r="AC412" s="38"/>
    </row>
    <row r="413" spans="2:29" ht="15.75" customHeight="1">
      <c r="B413" s="646" t="s">
        <v>858</v>
      </c>
      <c r="C413" s="538" t="s">
        <v>857</v>
      </c>
      <c r="D413" s="294">
        <v>60</v>
      </c>
      <c r="E413" s="251">
        <v>1.0249999999999999</v>
      </c>
      <c r="F413" s="251">
        <v>3.0030000000000001</v>
      </c>
      <c r="G413" s="251">
        <v>5.0750000000000002</v>
      </c>
      <c r="H413" s="260">
        <v>51.42</v>
      </c>
      <c r="I413" s="248">
        <v>11.89</v>
      </c>
      <c r="J413" s="248">
        <v>0.01</v>
      </c>
      <c r="K413" s="248">
        <v>1.6199999999999999E-2</v>
      </c>
      <c r="L413" s="248">
        <v>0</v>
      </c>
      <c r="M413" s="248">
        <v>31.35</v>
      </c>
      <c r="N413" s="248">
        <v>20.37</v>
      </c>
      <c r="O413" s="248">
        <v>9.61</v>
      </c>
      <c r="P413" s="248">
        <v>0.4</v>
      </c>
      <c r="Q413" s="368">
        <v>13</v>
      </c>
      <c r="R413" s="28"/>
      <c r="S413" s="56"/>
      <c r="T413" s="56"/>
      <c r="U413" s="38"/>
      <c r="V413" s="69"/>
      <c r="W413" s="69"/>
      <c r="X413" s="69"/>
      <c r="Y413" s="69"/>
      <c r="Z413" s="69"/>
      <c r="AA413" s="69"/>
      <c r="AB413" s="38"/>
      <c r="AC413" s="38"/>
    </row>
    <row r="414" spans="2:29">
      <c r="B414" s="706" t="s">
        <v>983</v>
      </c>
      <c r="C414" s="943" t="s">
        <v>942</v>
      </c>
      <c r="D414" s="246">
        <v>200</v>
      </c>
      <c r="E414" s="267">
        <v>2.3199999999999998</v>
      </c>
      <c r="F414" s="259">
        <v>3.32</v>
      </c>
      <c r="G414" s="259">
        <v>16.536000000000001</v>
      </c>
      <c r="H414" s="260">
        <v>99.304000000000002</v>
      </c>
      <c r="I414" s="259">
        <v>3.04</v>
      </c>
      <c r="J414" s="259">
        <v>5.3999999999999999E-2</v>
      </c>
      <c r="K414" s="259">
        <v>0.11</v>
      </c>
      <c r="L414" s="268">
        <v>1.7</v>
      </c>
      <c r="M414" s="248">
        <v>12.8</v>
      </c>
      <c r="N414" s="248">
        <v>37.4</v>
      </c>
      <c r="O414" s="442">
        <v>13.6</v>
      </c>
      <c r="P414" s="248">
        <v>0.65</v>
      </c>
      <c r="Q414" s="253">
        <v>32</v>
      </c>
      <c r="R414" s="28"/>
      <c r="S414" s="30"/>
      <c r="T414" s="63"/>
      <c r="U414" s="94"/>
      <c r="V414" s="315"/>
      <c r="W414" s="315"/>
      <c r="X414" s="315"/>
      <c r="Y414" s="95"/>
      <c r="Z414" s="314"/>
      <c r="AA414" s="536"/>
      <c r="AB414" s="38"/>
      <c r="AC414" s="38"/>
    </row>
    <row r="415" spans="2:29">
      <c r="B415" s="633" t="s">
        <v>726</v>
      </c>
      <c r="C415" s="761" t="s">
        <v>996</v>
      </c>
      <c r="D415" s="246">
        <v>90</v>
      </c>
      <c r="E415" s="944">
        <v>13.682</v>
      </c>
      <c r="F415" s="945">
        <v>13.629</v>
      </c>
      <c r="G415" s="946">
        <v>15.798999999999999</v>
      </c>
      <c r="H415" s="535">
        <v>225.09200000000001</v>
      </c>
      <c r="I415" s="946">
        <v>0.26900000000000002</v>
      </c>
      <c r="J415" s="945">
        <v>7.5999999999999998E-2</v>
      </c>
      <c r="K415" s="946">
        <v>0.12</v>
      </c>
      <c r="L415" s="763">
        <v>31.245999999999999</v>
      </c>
      <c r="M415" s="947">
        <v>164.934</v>
      </c>
      <c r="N415" s="948">
        <v>48.398000000000003</v>
      </c>
      <c r="O415" s="946">
        <v>3.9039000000000001</v>
      </c>
      <c r="P415" s="949">
        <v>0.32</v>
      </c>
      <c r="Q415" s="253">
        <v>66</v>
      </c>
      <c r="R415" s="28"/>
      <c r="S415" s="30"/>
      <c r="T415" s="30"/>
      <c r="U415" s="94"/>
      <c r="V415" s="52"/>
      <c r="W415" s="52"/>
      <c r="X415" s="52"/>
      <c r="Y415" s="95"/>
      <c r="Z415" s="354"/>
      <c r="AA415" s="519"/>
      <c r="AB415" s="38"/>
      <c r="AC415" s="38"/>
    </row>
    <row r="416" spans="2:29">
      <c r="B416" s="633" t="s">
        <v>860</v>
      </c>
      <c r="C416" s="373" t="s">
        <v>724</v>
      </c>
      <c r="D416" s="246">
        <v>180</v>
      </c>
      <c r="E416" s="267">
        <v>5.13</v>
      </c>
      <c r="F416" s="259">
        <v>6.633</v>
      </c>
      <c r="G416" s="259">
        <v>19.62</v>
      </c>
      <c r="H416" s="441">
        <v>158.4</v>
      </c>
      <c r="I416" s="248">
        <v>7.2</v>
      </c>
      <c r="J416" s="248">
        <v>0.09</v>
      </c>
      <c r="K416" s="248">
        <v>0.1</v>
      </c>
      <c r="L416" s="248">
        <v>27</v>
      </c>
      <c r="M416" s="248">
        <v>82.8</v>
      </c>
      <c r="N416" s="248">
        <v>10.98</v>
      </c>
      <c r="O416" s="248">
        <v>36.9</v>
      </c>
      <c r="P416" s="248">
        <v>0.93600000000000005</v>
      </c>
      <c r="Q416" s="253">
        <v>39</v>
      </c>
      <c r="R416" s="28"/>
      <c r="S416" s="30"/>
      <c r="T416" s="228"/>
      <c r="U416" s="94"/>
      <c r="V416" s="101"/>
      <c r="W416" s="101"/>
      <c r="X416" s="101"/>
      <c r="Y416" s="95"/>
      <c r="Z416" s="314"/>
      <c r="AA416" s="508"/>
      <c r="AB416" s="38"/>
      <c r="AC416" s="38"/>
    </row>
    <row r="417" spans="2:29">
      <c r="B417" s="633" t="s">
        <v>571</v>
      </c>
      <c r="C417" s="256" t="s">
        <v>327</v>
      </c>
      <c r="D417" s="246">
        <v>200</v>
      </c>
      <c r="E417" s="432">
        <v>1</v>
      </c>
      <c r="F417" s="259">
        <v>0</v>
      </c>
      <c r="G417" s="259">
        <v>25.4</v>
      </c>
      <c r="H417" s="250">
        <v>105.6</v>
      </c>
      <c r="I417" s="248">
        <v>2.25</v>
      </c>
      <c r="J417" s="248">
        <v>4.3999999999999997E-2</v>
      </c>
      <c r="K417" s="248">
        <v>0.08</v>
      </c>
      <c r="L417" s="643">
        <v>0</v>
      </c>
      <c r="M417" s="248">
        <v>40</v>
      </c>
      <c r="N417" s="248">
        <v>36</v>
      </c>
      <c r="O417" s="248">
        <v>20</v>
      </c>
      <c r="P417" s="248">
        <v>0.4</v>
      </c>
      <c r="Q417" s="253">
        <v>91</v>
      </c>
      <c r="R417" s="28"/>
      <c r="S417" s="63"/>
      <c r="T417" s="30"/>
      <c r="U417" s="94"/>
      <c r="V417" s="52"/>
      <c r="W417" s="52"/>
      <c r="X417" s="52"/>
      <c r="Y417" s="95"/>
      <c r="Z417" s="314"/>
      <c r="AA417" s="508"/>
      <c r="AB417" s="38"/>
      <c r="AC417" s="38"/>
    </row>
    <row r="418" spans="2:29">
      <c r="B418" s="244" t="s">
        <v>9</v>
      </c>
      <c r="C418" s="256" t="s">
        <v>10</v>
      </c>
      <c r="D418" s="246">
        <v>50</v>
      </c>
      <c r="E418" s="257">
        <v>1.925</v>
      </c>
      <c r="F418" s="258">
        <v>0.68799999999999994</v>
      </c>
      <c r="G418" s="259">
        <v>27.1</v>
      </c>
      <c r="H418" s="260">
        <v>122.292</v>
      </c>
      <c r="I418" s="248">
        <v>0</v>
      </c>
      <c r="J418" s="398">
        <v>0.06</v>
      </c>
      <c r="K418" s="249">
        <v>0.02</v>
      </c>
      <c r="L418" s="250">
        <v>0</v>
      </c>
      <c r="M418" s="261">
        <v>10</v>
      </c>
      <c r="N418" s="248">
        <v>32.5</v>
      </c>
      <c r="O418" s="248">
        <v>7</v>
      </c>
      <c r="P418" s="248">
        <v>5.5E-2</v>
      </c>
      <c r="Q418" s="253">
        <v>20</v>
      </c>
      <c r="R418" s="38"/>
      <c r="S418" s="30"/>
      <c r="T418" s="30"/>
      <c r="U418" s="94"/>
      <c r="V418" s="52"/>
      <c r="W418" s="52"/>
      <c r="X418" s="52"/>
      <c r="Y418" s="95"/>
      <c r="Z418" s="354"/>
      <c r="AA418" s="508"/>
      <c r="AB418" s="38"/>
      <c r="AC418" s="38"/>
    </row>
    <row r="419" spans="2:29">
      <c r="B419" s="544" t="s">
        <v>9</v>
      </c>
      <c r="C419" s="400" t="s">
        <v>428</v>
      </c>
      <c r="D419" s="294">
        <v>30</v>
      </c>
      <c r="E419" s="251">
        <v>1.6950000000000001</v>
      </c>
      <c r="F419" s="248">
        <v>0.45</v>
      </c>
      <c r="G419" s="248">
        <v>12.56</v>
      </c>
      <c r="H419" s="250">
        <v>61.07</v>
      </c>
      <c r="I419" s="248">
        <v>0</v>
      </c>
      <c r="J419" s="248">
        <v>0.08</v>
      </c>
      <c r="K419" s="248">
        <v>0.08</v>
      </c>
      <c r="L419" s="390">
        <v>0</v>
      </c>
      <c r="M419" s="261">
        <v>9.9</v>
      </c>
      <c r="N419" s="248">
        <v>70.2</v>
      </c>
      <c r="O419" s="248">
        <v>1.98</v>
      </c>
      <c r="P419" s="248">
        <v>1.32E-2</v>
      </c>
      <c r="Q419" s="313">
        <v>21</v>
      </c>
      <c r="R419" s="38"/>
      <c r="S419" s="30"/>
      <c r="T419" s="30"/>
      <c r="U419" s="94"/>
      <c r="V419" s="101"/>
      <c r="W419" s="101"/>
      <c r="X419" s="52"/>
      <c r="Y419" s="95"/>
      <c r="Z419" s="314"/>
      <c r="AA419" s="508"/>
      <c r="AB419" s="38"/>
      <c r="AC419" s="38"/>
    </row>
    <row r="420" spans="2:29">
      <c r="B420" s="317" t="s">
        <v>196</v>
      </c>
      <c r="C420" s="723"/>
      <c r="D420" s="950">
        <f>SUM(D413:D419)</f>
        <v>810</v>
      </c>
      <c r="E420" s="405">
        <f>SUM(E413:E419)</f>
        <v>26.777000000000001</v>
      </c>
      <c r="F420" s="445">
        <f t="shared" ref="F420:J420" si="85">SUM(F413:F419)</f>
        <v>27.722999999999995</v>
      </c>
      <c r="G420" s="319">
        <f t="shared" si="85"/>
        <v>122.09</v>
      </c>
      <c r="H420" s="951">
        <f t="shared" si="85"/>
        <v>823.17800000000011</v>
      </c>
      <c r="I420" s="406">
        <f t="shared" si="85"/>
        <v>24.649000000000001</v>
      </c>
      <c r="J420" s="406">
        <f t="shared" si="85"/>
        <v>0.41400000000000003</v>
      </c>
      <c r="K420" s="445">
        <f>SUM(K413:K419)</f>
        <v>0.5262</v>
      </c>
      <c r="L420" s="406">
        <f>SUM(L413:L419)</f>
        <v>59.945999999999998</v>
      </c>
      <c r="M420" s="549">
        <f t="shared" ref="M420:O420" si="86">SUM(M413:M419)</f>
        <v>351.78399999999999</v>
      </c>
      <c r="N420" s="549">
        <f t="shared" si="86"/>
        <v>255.84800000000001</v>
      </c>
      <c r="O420" s="549">
        <f t="shared" si="86"/>
        <v>92.993900000000011</v>
      </c>
      <c r="P420" s="593">
        <f>SUM(P413:P419)</f>
        <v>2.7742</v>
      </c>
      <c r="Q420" s="433"/>
      <c r="R420" s="38"/>
      <c r="S420" s="30"/>
      <c r="T420" s="30"/>
      <c r="U420" s="94"/>
      <c r="V420" s="101"/>
      <c r="W420" s="52"/>
      <c r="X420" s="52"/>
      <c r="Y420" s="95"/>
      <c r="Z420" s="314"/>
      <c r="AA420" s="508"/>
      <c r="AB420" s="38"/>
      <c r="AC420" s="38"/>
    </row>
    <row r="421" spans="2:29">
      <c r="B421" s="330"/>
      <c r="C421" s="331" t="s">
        <v>11</v>
      </c>
      <c r="D421" s="527">
        <v>0.35</v>
      </c>
      <c r="E421" s="952">
        <v>26.95</v>
      </c>
      <c r="F421" s="338">
        <v>27.65</v>
      </c>
      <c r="G421" s="339">
        <v>117.25</v>
      </c>
      <c r="H421" s="953">
        <v>822.5</v>
      </c>
      <c r="I421" s="338">
        <v>21</v>
      </c>
      <c r="J421" s="338">
        <v>0.42</v>
      </c>
      <c r="K421" s="339">
        <v>0.49</v>
      </c>
      <c r="L421" s="340">
        <v>245</v>
      </c>
      <c r="M421" s="341">
        <v>385</v>
      </c>
      <c r="N421" s="342">
        <v>385</v>
      </c>
      <c r="O421" s="340">
        <v>87.5</v>
      </c>
      <c r="P421" s="343">
        <v>4.2</v>
      </c>
      <c r="Q421" s="433"/>
      <c r="R421" s="38"/>
      <c r="S421" s="384"/>
      <c r="T421" s="384"/>
      <c r="U421" s="711"/>
      <c r="V421" s="271"/>
      <c r="W421" s="272"/>
      <c r="X421" s="273"/>
      <c r="Y421" s="274"/>
      <c r="Z421" s="275"/>
      <c r="AA421" s="72"/>
      <c r="AB421" s="38"/>
      <c r="AC421" s="38"/>
    </row>
    <row r="422" spans="2:29">
      <c r="B422" s="345"/>
      <c r="C422" s="346" t="s">
        <v>476</v>
      </c>
      <c r="D422" s="347"/>
      <c r="E422" s="348">
        <f>(E420*100/E400)-35</f>
        <v>-0.22467532467532436</v>
      </c>
      <c r="F422" s="349">
        <f t="shared" ref="F422:O422" si="87">(F420*100/F400)-35</f>
        <v>9.2405063291138845E-2</v>
      </c>
      <c r="G422" s="349">
        <f t="shared" si="87"/>
        <v>1.444776119402988</v>
      </c>
      <c r="H422" s="349">
        <f t="shared" si="87"/>
        <v>2.8851063829797852E-2</v>
      </c>
      <c r="I422" s="349">
        <f t="shared" si="87"/>
        <v>6.0816666666666706</v>
      </c>
      <c r="J422" s="349">
        <f t="shared" si="87"/>
        <v>-0.49999999999999289</v>
      </c>
      <c r="K422" s="349">
        <f t="shared" si="87"/>
        <v>2.585714285714289</v>
      </c>
      <c r="L422" s="349">
        <f t="shared" si="87"/>
        <v>-26.436285714285717</v>
      </c>
      <c r="M422" s="349">
        <f t="shared" si="87"/>
        <v>-3.0196363636363621</v>
      </c>
      <c r="N422" s="349">
        <f t="shared" si="87"/>
        <v>-11.741090909090907</v>
      </c>
      <c r="O422" s="349">
        <f t="shared" si="87"/>
        <v>2.1975600000000028</v>
      </c>
      <c r="P422" s="352">
        <f>(P420*100/P400)-35</f>
        <v>-11.881666666666664</v>
      </c>
      <c r="Q422" s="433"/>
      <c r="R422" s="38"/>
      <c r="S422" s="279"/>
      <c r="T422" s="279"/>
      <c r="U422" s="528"/>
      <c r="V422" s="281"/>
      <c r="W422" s="281"/>
      <c r="X422" s="281"/>
      <c r="Y422" s="281"/>
      <c r="Z422" s="529"/>
      <c r="AA422" s="69"/>
      <c r="AB422" s="38"/>
      <c r="AC422" s="38"/>
    </row>
    <row r="423" spans="2:29">
      <c r="B423" s="355"/>
      <c r="C423" s="654" t="s">
        <v>244</v>
      </c>
      <c r="D423" s="655"/>
      <c r="E423" s="180"/>
      <c r="F423" s="772"/>
      <c r="G423" s="772"/>
      <c r="H423" s="559"/>
      <c r="I423" s="559"/>
      <c r="J423" s="559"/>
      <c r="K423" s="954"/>
      <c r="L423" s="559"/>
      <c r="M423" s="559"/>
      <c r="N423" s="559"/>
      <c r="O423" s="559"/>
      <c r="P423" s="719"/>
      <c r="Q423" s="657"/>
      <c r="R423" s="38"/>
      <c r="S423" s="56"/>
      <c r="T423" s="275"/>
      <c r="U423" s="52"/>
      <c r="V423" s="98"/>
      <c r="W423" s="98"/>
      <c r="X423" s="98"/>
      <c r="Y423" s="98"/>
      <c r="Z423" s="69"/>
      <c r="AA423" s="69"/>
      <c r="AB423" s="38"/>
      <c r="AC423" s="38"/>
    </row>
    <row r="424" spans="2:29">
      <c r="B424" s="430" t="s">
        <v>489</v>
      </c>
      <c r="C424" s="955" t="s">
        <v>536</v>
      </c>
      <c r="D424" s="659">
        <v>200</v>
      </c>
      <c r="E424" s="267">
        <v>0.3</v>
      </c>
      <c r="F424" s="259">
        <v>0.01</v>
      </c>
      <c r="G424" s="258">
        <v>14.757</v>
      </c>
      <c r="H424" s="260">
        <v>61.11</v>
      </c>
      <c r="I424" s="383">
        <v>2.1</v>
      </c>
      <c r="J424" s="248">
        <v>0</v>
      </c>
      <c r="K424" s="248">
        <v>0</v>
      </c>
      <c r="L424" s="248">
        <v>0</v>
      </c>
      <c r="M424" s="248">
        <v>16.36</v>
      </c>
      <c r="N424" s="248">
        <v>10.7</v>
      </c>
      <c r="O424" s="248">
        <v>4.3</v>
      </c>
      <c r="P424" s="262">
        <v>6.2E-2</v>
      </c>
      <c r="Q424" s="253">
        <v>83</v>
      </c>
      <c r="R424" s="38"/>
      <c r="S424" s="30"/>
      <c r="T424" s="56"/>
      <c r="U424" s="38"/>
      <c r="V424" s="69"/>
      <c r="W424" s="69"/>
      <c r="X424" s="69"/>
      <c r="Y424" s="69"/>
      <c r="Z424" s="69"/>
      <c r="AA424" s="69"/>
      <c r="AB424" s="38"/>
      <c r="AC424" s="38"/>
    </row>
    <row r="425" spans="2:29">
      <c r="B425" s="633" t="s">
        <v>861</v>
      </c>
      <c r="C425" s="956" t="s">
        <v>793</v>
      </c>
      <c r="D425" s="659">
        <v>105</v>
      </c>
      <c r="E425" s="257">
        <v>3.7029999999999998</v>
      </c>
      <c r="F425" s="431">
        <v>7.38</v>
      </c>
      <c r="G425" s="258">
        <v>11.255000000000001</v>
      </c>
      <c r="H425" s="250">
        <v>121.36</v>
      </c>
      <c r="I425" s="518">
        <v>1.82</v>
      </c>
      <c r="J425" s="518">
        <v>9.8000000000000004E-2</v>
      </c>
      <c r="K425" s="296">
        <v>0.1</v>
      </c>
      <c r="L425" s="518">
        <v>18.2</v>
      </c>
      <c r="M425" s="518">
        <v>40.6</v>
      </c>
      <c r="N425" s="518">
        <v>75.599999999999994</v>
      </c>
      <c r="O425" s="518">
        <v>28</v>
      </c>
      <c r="P425" s="572">
        <v>0.89600000000000002</v>
      </c>
      <c r="Q425" s="567">
        <v>42</v>
      </c>
      <c r="R425" s="38"/>
      <c r="S425" s="30"/>
      <c r="T425" s="30"/>
      <c r="U425" s="94"/>
      <c r="V425" s="52"/>
      <c r="W425" s="52"/>
      <c r="X425" s="101"/>
      <c r="Y425" s="95"/>
      <c r="Z425" s="314"/>
      <c r="AA425" s="519"/>
      <c r="AB425" s="38"/>
      <c r="AC425" s="38"/>
    </row>
    <row r="426" spans="2:29">
      <c r="B426" s="544" t="s">
        <v>9</v>
      </c>
      <c r="C426" s="957" t="s">
        <v>10</v>
      </c>
      <c r="D426" s="670">
        <v>20</v>
      </c>
      <c r="E426" s="295">
        <v>0.77</v>
      </c>
      <c r="F426" s="296">
        <v>0.27500000000000002</v>
      </c>
      <c r="G426" s="296">
        <v>10.84</v>
      </c>
      <c r="H426" s="298">
        <v>48.914999999999999</v>
      </c>
      <c r="I426" s="311">
        <v>0</v>
      </c>
      <c r="J426" s="311">
        <v>0.03</v>
      </c>
      <c r="K426" s="311">
        <v>0.01</v>
      </c>
      <c r="L426" s="516">
        <v>0</v>
      </c>
      <c r="M426" s="311">
        <v>4</v>
      </c>
      <c r="N426" s="311">
        <v>13</v>
      </c>
      <c r="O426" s="311">
        <v>2.8</v>
      </c>
      <c r="P426" s="958">
        <v>0.02</v>
      </c>
      <c r="Q426" s="959">
        <v>20</v>
      </c>
      <c r="R426" s="38"/>
      <c r="S426" s="39"/>
      <c r="T426" s="228"/>
      <c r="U426" s="94"/>
      <c r="V426" s="101"/>
      <c r="W426" s="101"/>
      <c r="X426" s="101"/>
      <c r="Y426" s="95"/>
      <c r="Z426" s="314"/>
      <c r="AA426" s="508"/>
      <c r="AB426" s="38"/>
      <c r="AC426" s="38"/>
    </row>
    <row r="427" spans="2:29">
      <c r="B427" s="317" t="s">
        <v>256</v>
      </c>
      <c r="C427" s="403"/>
      <c r="D427" s="404">
        <f>SUM(D424:D426)</f>
        <v>325</v>
      </c>
      <c r="E427" s="405">
        <f t="shared" ref="E427:P427" si="88">SUM(E424:E426)</f>
        <v>4.7729999999999997</v>
      </c>
      <c r="F427" s="406">
        <f t="shared" si="88"/>
        <v>7.665</v>
      </c>
      <c r="G427" s="406">
        <f t="shared" si="88"/>
        <v>36.852000000000004</v>
      </c>
      <c r="H427" s="594">
        <f t="shared" si="88"/>
        <v>231.38499999999999</v>
      </c>
      <c r="I427" s="467">
        <f t="shared" si="88"/>
        <v>3.92</v>
      </c>
      <c r="J427" s="549">
        <f t="shared" si="88"/>
        <v>0.128</v>
      </c>
      <c r="K427" s="406">
        <f t="shared" si="88"/>
        <v>0.11</v>
      </c>
      <c r="L427" s="406">
        <f t="shared" si="88"/>
        <v>18.2</v>
      </c>
      <c r="M427" s="549">
        <f t="shared" si="88"/>
        <v>60.96</v>
      </c>
      <c r="N427" s="549">
        <f t="shared" si="88"/>
        <v>99.3</v>
      </c>
      <c r="O427" s="406">
        <f t="shared" si="88"/>
        <v>35.099999999999994</v>
      </c>
      <c r="P427" s="651">
        <f t="shared" si="88"/>
        <v>0.97799999999999998</v>
      </c>
      <c r="R427" s="58"/>
      <c r="S427" s="56"/>
      <c r="T427" s="30"/>
      <c r="U427" s="94"/>
      <c r="V427" s="52"/>
      <c r="W427" s="52"/>
      <c r="X427" s="52"/>
      <c r="Y427" s="401"/>
      <c r="Z427" s="314"/>
      <c r="AA427" s="508"/>
      <c r="AB427" s="38"/>
      <c r="AC427" s="38"/>
    </row>
    <row r="428" spans="2:29">
      <c r="B428" s="330"/>
      <c r="C428" s="331" t="s">
        <v>11</v>
      </c>
      <c r="D428" s="527">
        <v>0.1</v>
      </c>
      <c r="E428" s="414">
        <v>7.7</v>
      </c>
      <c r="F428" s="415">
        <v>7.9</v>
      </c>
      <c r="G428" s="416">
        <v>33.5</v>
      </c>
      <c r="H428" s="416">
        <v>235</v>
      </c>
      <c r="I428" s="337">
        <v>6</v>
      </c>
      <c r="J428" s="337">
        <v>0.12</v>
      </c>
      <c r="K428" s="473">
        <v>0.14000000000000001</v>
      </c>
      <c r="L428" s="789">
        <v>70</v>
      </c>
      <c r="M428" s="790">
        <v>110</v>
      </c>
      <c r="N428" s="791">
        <v>110</v>
      </c>
      <c r="O428" s="789">
        <v>25</v>
      </c>
      <c r="P428" s="792">
        <v>1.2</v>
      </c>
      <c r="Q428" s="960"/>
      <c r="R428" s="48"/>
      <c r="S428" s="30"/>
      <c r="T428" s="384"/>
      <c r="U428" s="56"/>
      <c r="V428" s="271"/>
      <c r="W428" s="272"/>
      <c r="X428" s="273"/>
      <c r="Y428" s="274"/>
      <c r="Z428" s="275"/>
      <c r="AA428" s="72"/>
      <c r="AB428" s="38"/>
      <c r="AC428" s="38"/>
    </row>
    <row r="429" spans="2:29">
      <c r="B429" s="345"/>
      <c r="C429" s="346" t="s">
        <v>476</v>
      </c>
      <c r="D429" s="347"/>
      <c r="E429" s="348">
        <f>(E427*100/E400)-10</f>
        <v>-3.8012987012987018</v>
      </c>
      <c r="F429" s="349">
        <f t="shared" ref="F429:N429" si="89">(F427*100/F400)-10</f>
        <v>-0.29746835443038044</v>
      </c>
      <c r="G429" s="349">
        <f t="shared" si="89"/>
        <v>1.0005970149253738</v>
      </c>
      <c r="H429" s="349">
        <f t="shared" si="89"/>
        <v>-0.15382978723404328</v>
      </c>
      <c r="I429" s="349">
        <f t="shared" si="89"/>
        <v>-3.4666666666666668</v>
      </c>
      <c r="J429" s="478">
        <f t="shared" si="89"/>
        <v>0.66666666666666785</v>
      </c>
      <c r="K429" s="478">
        <f t="shared" si="89"/>
        <v>-2.1428571428571423</v>
      </c>
      <c r="L429" s="349">
        <f t="shared" si="89"/>
        <v>-7.4</v>
      </c>
      <c r="M429" s="349">
        <f t="shared" si="89"/>
        <v>-4.458181818181818</v>
      </c>
      <c r="N429" s="349">
        <f t="shared" si="89"/>
        <v>-0.97272727272727266</v>
      </c>
      <c r="O429" s="349">
        <f>(O427*100/O400)-10</f>
        <v>4.0399999999999974</v>
      </c>
      <c r="P429" s="352">
        <f>(P427*100/P400)-10</f>
        <v>-1.8499999999999996</v>
      </c>
      <c r="Q429" s="46"/>
      <c r="R429" s="10"/>
      <c r="S429" s="90"/>
      <c r="T429" s="279"/>
      <c r="U429" s="528"/>
      <c r="V429" s="281"/>
      <c r="W429" s="281"/>
      <c r="X429" s="281"/>
      <c r="Y429" s="281"/>
      <c r="Z429" s="529"/>
      <c r="AA429" s="56"/>
    </row>
    <row r="430" spans="2:29">
      <c r="Q430" s="46"/>
      <c r="R430" s="28"/>
      <c r="S430" s="30"/>
      <c r="T430" s="275"/>
      <c r="U430" s="52"/>
      <c r="V430" s="98"/>
      <c r="W430" s="98"/>
      <c r="X430" s="98"/>
      <c r="Y430" s="98"/>
      <c r="Z430" s="69"/>
      <c r="AA430" s="69"/>
    </row>
    <row r="431" spans="2:29">
      <c r="Q431" s="46"/>
      <c r="R431" s="38"/>
      <c r="S431" s="90"/>
      <c r="T431" s="38"/>
      <c r="U431" s="52"/>
      <c r="V431" s="401"/>
      <c r="W431" s="67"/>
      <c r="X431" s="536"/>
      <c r="Y431" s="508"/>
      <c r="Z431" s="69"/>
      <c r="AA431" s="38"/>
    </row>
    <row r="432" spans="2:29">
      <c r="B432" s="462"/>
      <c r="C432" s="403" t="s">
        <v>315</v>
      </c>
      <c r="D432" s="463"/>
      <c r="E432" s="464">
        <f t="shared" ref="E432:P432" si="90">E409+E420</f>
        <v>48.935000000000002</v>
      </c>
      <c r="F432" s="407">
        <f t="shared" si="90"/>
        <v>47.102999999999994</v>
      </c>
      <c r="G432" s="407">
        <f t="shared" si="90"/>
        <v>202.20499999999998</v>
      </c>
      <c r="H432" s="407">
        <f t="shared" si="90"/>
        <v>1409.1880000000001</v>
      </c>
      <c r="I432" s="407">
        <f t="shared" si="90"/>
        <v>44.465000000000003</v>
      </c>
      <c r="J432" s="407">
        <f t="shared" si="90"/>
        <v>0.77500000000000002</v>
      </c>
      <c r="K432" s="407">
        <f t="shared" si="90"/>
        <v>1.2422</v>
      </c>
      <c r="L432" s="407">
        <f t="shared" si="90"/>
        <v>261.93600000000004</v>
      </c>
      <c r="M432" s="467">
        <f t="shared" si="90"/>
        <v>830.14699999999993</v>
      </c>
      <c r="N432" s="467">
        <f t="shared" si="90"/>
        <v>679.80920000000003</v>
      </c>
      <c r="O432" s="467">
        <f t="shared" si="90"/>
        <v>179.5395</v>
      </c>
      <c r="P432" s="603">
        <f t="shared" si="90"/>
        <v>8.0574000000000012</v>
      </c>
      <c r="Q432" s="46"/>
      <c r="R432" s="38"/>
      <c r="S432" s="39"/>
      <c r="T432" s="38"/>
      <c r="U432" s="52"/>
      <c r="V432" s="401"/>
      <c r="W432" s="314"/>
      <c r="X432" s="508"/>
      <c r="Y432" s="508"/>
      <c r="Z432" s="69"/>
      <c r="AA432" s="38"/>
    </row>
    <row r="433" spans="2:26">
      <c r="B433" s="470"/>
      <c r="C433" s="471" t="s">
        <v>11</v>
      </c>
      <c r="D433" s="527">
        <v>0.6</v>
      </c>
      <c r="E433" s="472">
        <v>46.2</v>
      </c>
      <c r="F433" s="337">
        <v>47.4</v>
      </c>
      <c r="G433" s="473">
        <v>201</v>
      </c>
      <c r="H433" s="473">
        <v>1410</v>
      </c>
      <c r="I433" s="417">
        <v>36</v>
      </c>
      <c r="J433" s="338">
        <v>0.72</v>
      </c>
      <c r="K433" s="339">
        <v>0.84</v>
      </c>
      <c r="L433" s="340">
        <v>420</v>
      </c>
      <c r="M433" s="474">
        <v>660</v>
      </c>
      <c r="N433" s="342">
        <v>660</v>
      </c>
      <c r="O433" s="342">
        <v>150</v>
      </c>
      <c r="P433" s="343">
        <v>7.2</v>
      </c>
      <c r="Q433" s="46"/>
      <c r="R433" s="38"/>
      <c r="S433" s="39"/>
      <c r="T433" s="38"/>
      <c r="U433" s="52"/>
      <c r="V433" s="52"/>
      <c r="W433" s="174"/>
      <c r="X433" s="175"/>
      <c r="Y433" s="738"/>
      <c r="Z433" s="1"/>
    </row>
    <row r="434" spans="2:26">
      <c r="B434" s="345"/>
      <c r="C434" s="346" t="s">
        <v>476</v>
      </c>
      <c r="D434" s="347"/>
      <c r="E434" s="348">
        <f>(E432*100/E400)-60</f>
        <v>3.5519480519480524</v>
      </c>
      <c r="F434" s="349">
        <f>(F432*100/F400)-60</f>
        <v>-0.37594936708861582</v>
      </c>
      <c r="G434" s="349">
        <f t="shared" ref="G434:O434" si="91">(G432*100/G400)-60</f>
        <v>0.35970149253731165</v>
      </c>
      <c r="H434" s="349">
        <f t="shared" si="91"/>
        <v>-3.455319148935132E-2</v>
      </c>
      <c r="I434" s="349">
        <f t="shared" si="91"/>
        <v>14.108333333333334</v>
      </c>
      <c r="J434" s="349">
        <f t="shared" si="91"/>
        <v>4.5833333333333428</v>
      </c>
      <c r="K434" s="349">
        <f t="shared" si="91"/>
        <v>28.728571428571428</v>
      </c>
      <c r="L434" s="349">
        <f t="shared" si="91"/>
        <v>-22.580571428571425</v>
      </c>
      <c r="M434" s="349">
        <f t="shared" si="91"/>
        <v>15.467909090909089</v>
      </c>
      <c r="N434" s="349">
        <f t="shared" si="91"/>
        <v>1.800836363636364</v>
      </c>
      <c r="O434" s="349">
        <f t="shared" si="91"/>
        <v>11.815799999999996</v>
      </c>
      <c r="P434" s="352">
        <f>(P432*100/P400)-60</f>
        <v>7.1450000000000102</v>
      </c>
      <c r="Q434" s="46"/>
      <c r="R434" s="38"/>
      <c r="S434" s="39"/>
      <c r="T434" s="38"/>
      <c r="U434" s="429"/>
      <c r="V434" s="215"/>
      <c r="W434" s="429"/>
      <c r="X434" s="688"/>
      <c r="Y434" s="689"/>
      <c r="Z434" s="69"/>
    </row>
    <row r="435" spans="2:26">
      <c r="Q435" s="46"/>
      <c r="R435" s="38"/>
      <c r="S435" s="39"/>
      <c r="T435" s="38"/>
      <c r="U435" s="38"/>
      <c r="V435" s="38"/>
      <c r="W435" s="38"/>
      <c r="X435" s="275"/>
      <c r="Y435" s="56"/>
      <c r="Z435" s="69"/>
    </row>
    <row r="436" spans="2:26">
      <c r="B436" s="462"/>
      <c r="C436" s="403" t="s">
        <v>314</v>
      </c>
      <c r="D436" s="463"/>
      <c r="E436" s="464">
        <f t="shared" ref="E436:P436" si="92">E420+E427</f>
        <v>31.55</v>
      </c>
      <c r="F436" s="407">
        <f t="shared" si="92"/>
        <v>35.387999999999998</v>
      </c>
      <c r="G436" s="407">
        <f t="shared" si="92"/>
        <v>158.94200000000001</v>
      </c>
      <c r="H436" s="407">
        <f t="shared" si="92"/>
        <v>1054.5630000000001</v>
      </c>
      <c r="I436" s="467">
        <f t="shared" si="92"/>
        <v>28.569000000000003</v>
      </c>
      <c r="J436" s="407">
        <f t="shared" si="92"/>
        <v>0.54200000000000004</v>
      </c>
      <c r="K436" s="407">
        <f t="shared" si="92"/>
        <v>0.63619999999999999</v>
      </c>
      <c r="L436" s="407">
        <f t="shared" si="92"/>
        <v>78.146000000000001</v>
      </c>
      <c r="M436" s="467">
        <f t="shared" si="92"/>
        <v>412.74399999999997</v>
      </c>
      <c r="N436" s="467">
        <f t="shared" si="92"/>
        <v>355.14800000000002</v>
      </c>
      <c r="O436" s="467">
        <f t="shared" si="92"/>
        <v>128.09390000000002</v>
      </c>
      <c r="P436" s="603">
        <f t="shared" si="92"/>
        <v>3.7522000000000002</v>
      </c>
      <c r="Q436" s="46"/>
      <c r="R436" s="279"/>
      <c r="S436" s="38"/>
      <c r="T436" s="395"/>
      <c r="U436" s="395"/>
      <c r="V436" s="395"/>
      <c r="W436" s="395"/>
      <c r="X436" s="275"/>
      <c r="Y436" s="69"/>
      <c r="Z436" s="69"/>
    </row>
    <row r="437" spans="2:26">
      <c r="B437" s="470"/>
      <c r="C437" s="471" t="s">
        <v>11</v>
      </c>
      <c r="D437" s="527">
        <v>0.45</v>
      </c>
      <c r="E437" s="472">
        <v>34.65</v>
      </c>
      <c r="F437" s="337">
        <v>35.549999999999997</v>
      </c>
      <c r="G437" s="473">
        <v>150.75</v>
      </c>
      <c r="H437" s="473">
        <v>1057.5</v>
      </c>
      <c r="I437" s="417">
        <v>27</v>
      </c>
      <c r="J437" s="338">
        <v>0.54</v>
      </c>
      <c r="K437" s="339">
        <v>0.63</v>
      </c>
      <c r="L437" s="340">
        <v>315</v>
      </c>
      <c r="M437" s="474">
        <v>495</v>
      </c>
      <c r="N437" s="342">
        <v>495</v>
      </c>
      <c r="O437" s="342">
        <v>112.5</v>
      </c>
      <c r="P437" s="343">
        <v>5.4</v>
      </c>
      <c r="Q437" s="46"/>
      <c r="R437" s="38"/>
      <c r="S437" s="69"/>
      <c r="T437" s="69"/>
      <c r="U437" s="69"/>
      <c r="V437" s="69"/>
      <c r="W437" s="69"/>
      <c r="X437" s="69"/>
      <c r="Y437" s="69"/>
      <c r="Z437" s="69"/>
    </row>
    <row r="438" spans="2:26">
      <c r="B438" s="345"/>
      <c r="C438" s="346" t="s">
        <v>476</v>
      </c>
      <c r="D438" s="347"/>
      <c r="E438" s="348">
        <f>(E436*100/E400)-45</f>
        <v>-4.0259740259740227</v>
      </c>
      <c r="F438" s="349">
        <f t="shared" ref="F438:O438" si="93">(F436*100/F400)-45</f>
        <v>-0.20506329113924693</v>
      </c>
      <c r="G438" s="349">
        <f t="shared" si="93"/>
        <v>2.4453731343283636</v>
      </c>
      <c r="H438" s="349">
        <f t="shared" si="93"/>
        <v>-0.12497872340424721</v>
      </c>
      <c r="I438" s="349">
        <f t="shared" si="93"/>
        <v>2.615000000000002</v>
      </c>
      <c r="J438" s="478">
        <f t="shared" si="93"/>
        <v>0.1666666666666714</v>
      </c>
      <c r="K438" s="478">
        <f t="shared" si="93"/>
        <v>0.44285714285714306</v>
      </c>
      <c r="L438" s="349">
        <f t="shared" si="93"/>
        <v>-33.836285714285715</v>
      </c>
      <c r="M438" s="349">
        <f t="shared" si="93"/>
        <v>-7.4778181818181864</v>
      </c>
      <c r="N438" s="349">
        <f t="shared" si="93"/>
        <v>-12.713818181818176</v>
      </c>
      <c r="O438" s="349">
        <f t="shared" si="93"/>
        <v>6.237560000000002</v>
      </c>
      <c r="P438" s="352">
        <f>(P436*100/P400)-45</f>
        <v>-13.731666666666666</v>
      </c>
      <c r="Q438" s="46"/>
      <c r="R438" s="38"/>
      <c r="S438" s="69"/>
      <c r="T438" s="69"/>
      <c r="U438" s="69"/>
      <c r="V438" s="69"/>
      <c r="W438" s="69"/>
      <c r="X438" s="69"/>
      <c r="Y438" s="69"/>
      <c r="Z438" s="69"/>
    </row>
    <row r="439" spans="2:26">
      <c r="Q439" s="46"/>
      <c r="R439" s="38"/>
      <c r="S439" s="676"/>
      <c r="T439" s="362"/>
      <c r="U439" s="362"/>
      <c r="V439" s="362"/>
      <c r="W439" s="676"/>
      <c r="X439" s="676"/>
      <c r="Y439" s="677"/>
      <c r="Z439" s="69"/>
    </row>
    <row r="440" spans="2:26">
      <c r="B440" s="480" t="s">
        <v>351</v>
      </c>
      <c r="C440" s="403"/>
      <c r="D440" s="463"/>
      <c r="E440" s="683">
        <f>E409+E420+E427</f>
        <v>53.707999999999998</v>
      </c>
      <c r="F440" s="684">
        <f t="shared" ref="F440:P440" si="94">F409+F420+F427</f>
        <v>54.767999999999994</v>
      </c>
      <c r="G440" s="684">
        <f t="shared" si="94"/>
        <v>239.05699999999999</v>
      </c>
      <c r="H440" s="684">
        <f t="shared" si="94"/>
        <v>1640.5730000000001</v>
      </c>
      <c r="I440" s="685">
        <f t="shared" si="94"/>
        <v>48.385000000000005</v>
      </c>
      <c r="J440" s="684">
        <f t="shared" si="94"/>
        <v>0.90300000000000002</v>
      </c>
      <c r="K440" s="684">
        <f t="shared" si="94"/>
        <v>1.3522000000000001</v>
      </c>
      <c r="L440" s="684">
        <f t="shared" si="94"/>
        <v>280.13600000000002</v>
      </c>
      <c r="M440" s="685">
        <f t="shared" si="94"/>
        <v>891.10699999999997</v>
      </c>
      <c r="N440" s="686">
        <f t="shared" si="94"/>
        <v>779.10919999999999</v>
      </c>
      <c r="O440" s="685">
        <f t="shared" si="94"/>
        <v>214.6395</v>
      </c>
      <c r="P440" s="687">
        <f t="shared" si="94"/>
        <v>9.035400000000001</v>
      </c>
      <c r="Q440" s="46"/>
      <c r="R440" s="482"/>
      <c r="S440" s="679"/>
      <c r="T440" s="678"/>
      <c r="U440" s="678"/>
      <c r="V440" s="678"/>
      <c r="W440" s="679"/>
      <c r="X440" s="680"/>
      <c r="Y440" s="681"/>
      <c r="Z440" s="69"/>
    </row>
    <row r="441" spans="2:26">
      <c r="B441" s="330"/>
      <c r="C441" s="331" t="s">
        <v>11</v>
      </c>
      <c r="D441" s="527">
        <v>0.7</v>
      </c>
      <c r="E441" s="414">
        <v>53.9</v>
      </c>
      <c r="F441" s="415">
        <v>55.3</v>
      </c>
      <c r="G441" s="416">
        <v>234.5</v>
      </c>
      <c r="H441" s="416">
        <v>1645</v>
      </c>
      <c r="I441" s="417">
        <v>42</v>
      </c>
      <c r="J441" s="338">
        <v>0.84</v>
      </c>
      <c r="K441" s="339">
        <v>0.98</v>
      </c>
      <c r="L441" s="340">
        <v>490</v>
      </c>
      <c r="M441" s="474">
        <v>770</v>
      </c>
      <c r="N441" s="342">
        <v>770</v>
      </c>
      <c r="O441" s="342">
        <v>175</v>
      </c>
      <c r="P441" s="343">
        <v>8.4</v>
      </c>
      <c r="Q441" s="46"/>
      <c r="R441" s="243"/>
      <c r="S441" s="482"/>
      <c r="T441" s="682"/>
      <c r="U441" s="682"/>
      <c r="V441" s="682"/>
      <c r="W441" s="482"/>
      <c r="X441" s="681"/>
      <c r="Y441" s="681"/>
      <c r="Z441" s="69"/>
    </row>
    <row r="442" spans="2:26">
      <c r="B442" s="345"/>
      <c r="C442" s="346" t="s">
        <v>476</v>
      </c>
      <c r="D442" s="347"/>
      <c r="E442" s="348">
        <f>(E440*100/E400)-70</f>
        <v>-0.24935064935064588</v>
      </c>
      <c r="F442" s="349">
        <f t="shared" ref="F442:O442" si="95">(F440*100/F400)-70</f>
        <v>-0.67341772151900159</v>
      </c>
      <c r="G442" s="349">
        <f t="shared" si="95"/>
        <v>1.360298507462673</v>
      </c>
      <c r="H442" s="349">
        <f t="shared" si="95"/>
        <v>-0.18838297872339638</v>
      </c>
      <c r="I442" s="349">
        <f t="shared" si="95"/>
        <v>10.64166666666668</v>
      </c>
      <c r="J442" s="478">
        <f t="shared" si="95"/>
        <v>5.25</v>
      </c>
      <c r="K442" s="478">
        <f t="shared" si="95"/>
        <v>26.585714285714289</v>
      </c>
      <c r="L442" s="349">
        <f t="shared" si="95"/>
        <v>-29.980571428571423</v>
      </c>
      <c r="M442" s="349">
        <f t="shared" si="95"/>
        <v>11.009727272727275</v>
      </c>
      <c r="N442" s="349">
        <f t="shared" si="95"/>
        <v>0.8281090909090949</v>
      </c>
      <c r="O442" s="349">
        <f t="shared" si="95"/>
        <v>15.855800000000002</v>
      </c>
      <c r="P442" s="352">
        <f>(P440*100/P400)-70</f>
        <v>5.2950000000000017</v>
      </c>
      <c r="Q442" s="46"/>
      <c r="R442" s="56"/>
      <c r="S442" s="94"/>
      <c r="T442" s="52"/>
      <c r="U442" s="52"/>
      <c r="V442" s="52"/>
      <c r="W442" s="95"/>
      <c r="X442" s="314"/>
      <c r="Y442" s="519"/>
      <c r="Z442" s="69"/>
    </row>
    <row r="443" spans="2:26">
      <c r="R443" s="30"/>
      <c r="S443" s="94"/>
      <c r="T443" s="52"/>
      <c r="U443" s="52"/>
      <c r="V443" s="98"/>
      <c r="W443" s="95"/>
      <c r="X443" s="68"/>
      <c r="Y443" s="536"/>
      <c r="Z443" s="69"/>
    </row>
    <row r="444" spans="2:26">
      <c r="R444" s="30"/>
      <c r="S444" s="94"/>
      <c r="T444" s="315"/>
      <c r="U444" s="315"/>
      <c r="V444" s="99"/>
      <c r="W444" s="95"/>
      <c r="X444" s="961"/>
      <c r="Y444" s="508"/>
      <c r="Z444" s="69"/>
    </row>
    <row r="445" spans="2:26">
      <c r="E445" s="962"/>
      <c r="F445" s="962"/>
      <c r="G445" s="962"/>
      <c r="H445" s="962"/>
      <c r="K445" s="85"/>
      <c r="P445"/>
      <c r="Q445" s="46"/>
      <c r="R445" s="30"/>
      <c r="S445" s="94"/>
      <c r="T445" s="52"/>
      <c r="U445" s="52"/>
      <c r="V445" s="52"/>
      <c r="W445" s="95"/>
      <c r="X445" s="67"/>
      <c r="Y445" s="508"/>
      <c r="Z445" s="69"/>
    </row>
    <row r="446" spans="2:26">
      <c r="C446" s="44"/>
      <c r="D446" s="13" t="s">
        <v>212</v>
      </c>
      <c r="E446" s="60"/>
      <c r="R446" s="30"/>
      <c r="S446" s="107"/>
      <c r="T446" s="52"/>
      <c r="U446" s="52"/>
      <c r="V446" s="52"/>
      <c r="W446" s="95"/>
      <c r="X446" s="314"/>
      <c r="Y446" s="514"/>
      <c r="Z446" s="69"/>
    </row>
    <row r="447" spans="2:26">
      <c r="C447" s="15" t="s">
        <v>886</v>
      </c>
      <c r="D447" s="22"/>
      <c r="E447" s="2"/>
      <c r="F447"/>
      <c r="I447"/>
      <c r="J447"/>
      <c r="K447" s="36"/>
      <c r="L447" s="36"/>
      <c r="M447"/>
      <c r="N447"/>
      <c r="O447"/>
      <c r="P447"/>
      <c r="Q447" s="38"/>
      <c r="R447" s="30"/>
      <c r="S447" s="94"/>
      <c r="T447" s="52"/>
      <c r="U447" s="52"/>
      <c r="V447" s="52"/>
      <c r="W447" s="95"/>
      <c r="X447" s="314"/>
      <c r="Y447" s="508"/>
      <c r="Z447" s="69"/>
    </row>
    <row r="448" spans="2:26">
      <c r="C448" s="91" t="s">
        <v>361</v>
      </c>
      <c r="I448" s="155" t="s">
        <v>382</v>
      </c>
      <c r="N448" s="9"/>
      <c r="R448" s="30"/>
      <c r="S448" s="94"/>
      <c r="T448" s="52"/>
      <c r="U448" s="52"/>
      <c r="V448" s="52"/>
      <c r="W448" s="95"/>
      <c r="X448" s="314"/>
      <c r="Y448" s="508"/>
      <c r="Z448" s="69"/>
    </row>
    <row r="449" spans="2:28">
      <c r="C449" s="44" t="s">
        <v>887</v>
      </c>
      <c r="R449" s="38"/>
      <c r="S449" s="31"/>
      <c r="T449" s="215"/>
      <c r="U449" s="215"/>
      <c r="V449" s="387"/>
      <c r="W449" s="429"/>
      <c r="X449" s="688"/>
      <c r="Y449" s="689"/>
      <c r="Z449" s="69"/>
    </row>
    <row r="450" spans="2:28" ht="21">
      <c r="B450" s="111" t="s">
        <v>355</v>
      </c>
      <c r="C450" s="36"/>
      <c r="D450"/>
      <c r="F450" s="157" t="s">
        <v>918</v>
      </c>
      <c r="I450" s="158" t="s">
        <v>0</v>
      </c>
      <c r="J450"/>
      <c r="K450" s="43" t="s">
        <v>474</v>
      </c>
      <c r="L450" s="36"/>
      <c r="M450" s="36"/>
      <c r="N450" s="159"/>
      <c r="P450" s="80"/>
      <c r="R450" s="38"/>
      <c r="S450" s="69"/>
      <c r="T450" s="69"/>
      <c r="U450" s="69"/>
      <c r="V450" s="69"/>
      <c r="W450" s="69"/>
      <c r="X450" s="275"/>
      <c r="Y450" s="56"/>
      <c r="Z450" s="69"/>
    </row>
    <row r="451" spans="2:28">
      <c r="B451" s="160" t="s">
        <v>357</v>
      </c>
      <c r="C451" s="161" t="s">
        <v>916</v>
      </c>
      <c r="D451" s="162" t="s">
        <v>180</v>
      </c>
      <c r="E451" s="163" t="s">
        <v>181</v>
      </c>
      <c r="F451" s="164"/>
      <c r="G451" s="164"/>
      <c r="H451" s="167"/>
      <c r="I451" s="166" t="s">
        <v>333</v>
      </c>
      <c r="J451" s="167"/>
      <c r="K451" s="168"/>
      <c r="L451" s="169"/>
      <c r="M451" s="170" t="s">
        <v>377</v>
      </c>
      <c r="N451" s="167"/>
      <c r="O451" s="167"/>
      <c r="P451" s="484"/>
      <c r="Q451" s="172" t="s">
        <v>368</v>
      </c>
      <c r="R451" s="56"/>
      <c r="S451" s="67"/>
      <c r="T451" s="69"/>
      <c r="U451" s="69"/>
      <c r="V451" s="69"/>
      <c r="W451" s="69"/>
      <c r="X451" s="69"/>
      <c r="Y451" s="69"/>
      <c r="Z451" s="69"/>
    </row>
    <row r="452" spans="2:28">
      <c r="B452" s="177" t="s">
        <v>335</v>
      </c>
      <c r="C452" s="178"/>
      <c r="D452" s="179" t="s">
        <v>187</v>
      </c>
      <c r="E452" s="180"/>
      <c r="F452" s="181"/>
      <c r="G452" s="182" t="s">
        <v>924</v>
      </c>
      <c r="H452" s="183" t="s">
        <v>753</v>
      </c>
      <c r="I452" s="486"/>
      <c r="J452" s="486"/>
      <c r="K452" s="486"/>
      <c r="L452" s="487"/>
      <c r="M452" s="488" t="s">
        <v>376</v>
      </c>
      <c r="N452" s="486"/>
      <c r="O452" s="486"/>
      <c r="P452" s="487"/>
      <c r="Q452" s="188" t="s">
        <v>364</v>
      </c>
      <c r="R452" s="30"/>
      <c r="S452" s="94"/>
      <c r="T452" s="99"/>
      <c r="U452" s="99"/>
      <c r="V452" s="99"/>
      <c r="W452" s="95"/>
      <c r="X452" s="68"/>
      <c r="Y452" s="508"/>
      <c r="Z452" s="69"/>
    </row>
    <row r="453" spans="2:28">
      <c r="B453" s="177" t="s">
        <v>344</v>
      </c>
      <c r="C453" s="178" t="s">
        <v>186</v>
      </c>
      <c r="D453" s="193"/>
      <c r="E453" s="179" t="s">
        <v>188</v>
      </c>
      <c r="F453" s="194" t="s">
        <v>56</v>
      </c>
      <c r="G453" s="182" t="s">
        <v>925</v>
      </c>
      <c r="H453" s="195" t="s">
        <v>191</v>
      </c>
      <c r="I453" s="180"/>
      <c r="J453" s="196"/>
      <c r="K453" s="167"/>
      <c r="L453" s="196"/>
      <c r="M453" s="197" t="s">
        <v>345</v>
      </c>
      <c r="N453" s="198" t="s">
        <v>346</v>
      </c>
      <c r="O453" s="199" t="s">
        <v>347</v>
      </c>
      <c r="P453" s="200" t="s">
        <v>348</v>
      </c>
      <c r="Q453" s="490" t="s">
        <v>319</v>
      </c>
      <c r="R453" s="192"/>
      <c r="S453" s="94"/>
      <c r="T453" s="52"/>
      <c r="U453" s="52"/>
      <c r="V453" s="52"/>
      <c r="W453" s="95"/>
      <c r="X453" s="314"/>
      <c r="Y453" s="508"/>
      <c r="Z453" s="69"/>
    </row>
    <row r="454" spans="2:28">
      <c r="B454" s="203"/>
      <c r="C454" s="204"/>
      <c r="D454" s="184"/>
      <c r="E454" s="205" t="s">
        <v>6</v>
      </c>
      <c r="F454" s="206" t="s">
        <v>7</v>
      </c>
      <c r="G454" s="491" t="s">
        <v>8</v>
      </c>
      <c r="H454" s="208" t="s">
        <v>468</v>
      </c>
      <c r="I454" s="209" t="s">
        <v>336</v>
      </c>
      <c r="J454" s="210" t="s">
        <v>337</v>
      </c>
      <c r="K454" s="211" t="s">
        <v>338</v>
      </c>
      <c r="L454" s="210" t="s">
        <v>339</v>
      </c>
      <c r="M454" s="212" t="s">
        <v>340</v>
      </c>
      <c r="N454" s="210" t="s">
        <v>341</v>
      </c>
      <c r="O454" s="211" t="s">
        <v>342</v>
      </c>
      <c r="P454" s="213" t="s">
        <v>343</v>
      </c>
      <c r="Q454" s="204"/>
      <c r="R454" s="30"/>
      <c r="S454" s="94"/>
      <c r="T454" s="52"/>
      <c r="U454" s="52"/>
      <c r="V454" s="52"/>
      <c r="W454" s="95"/>
      <c r="X454" s="314"/>
      <c r="Y454" s="508"/>
      <c r="Z454" s="69"/>
    </row>
    <row r="455" spans="2:28">
      <c r="B455" s="216" t="s">
        <v>884</v>
      </c>
      <c r="C455" s="217"/>
      <c r="D455" s="218">
        <v>1</v>
      </c>
      <c r="E455" s="219">
        <v>77</v>
      </c>
      <c r="F455" s="220">
        <v>79</v>
      </c>
      <c r="G455" s="221">
        <v>335</v>
      </c>
      <c r="H455" s="221">
        <v>2350</v>
      </c>
      <c r="I455" s="219">
        <v>60</v>
      </c>
      <c r="J455" s="220">
        <v>1.2</v>
      </c>
      <c r="K455" s="220">
        <v>1.4</v>
      </c>
      <c r="L455" s="493">
        <v>700</v>
      </c>
      <c r="M455" s="494">
        <v>1100</v>
      </c>
      <c r="N455" s="494">
        <v>1100</v>
      </c>
      <c r="O455" s="494">
        <v>250</v>
      </c>
      <c r="P455" s="494">
        <v>12</v>
      </c>
      <c r="Q455" s="226"/>
      <c r="R455" s="30"/>
      <c r="S455" s="94"/>
      <c r="T455" s="52"/>
      <c r="U455" s="52"/>
      <c r="V455" s="52"/>
      <c r="W455" s="95"/>
      <c r="X455" s="314"/>
      <c r="Y455" s="508"/>
      <c r="Z455" s="69"/>
    </row>
    <row r="456" spans="2:28">
      <c r="B456" s="355"/>
      <c r="C456" s="232" t="s">
        <v>158</v>
      </c>
      <c r="D456" s="233"/>
      <c r="E456" s="692"/>
      <c r="F456" s="576"/>
      <c r="G456" s="576"/>
      <c r="H456" s="693"/>
      <c r="I456" s="239"/>
      <c r="J456" s="239"/>
      <c r="K456" s="963"/>
      <c r="L456" s="239"/>
      <c r="M456" s="239"/>
      <c r="N456" s="239"/>
      <c r="O456" s="239"/>
      <c r="P456" s="241"/>
      <c r="Q456" s="433"/>
      <c r="R456" s="30"/>
      <c r="S456" s="94"/>
      <c r="T456" s="52"/>
      <c r="U456" s="52"/>
      <c r="V456" s="52"/>
      <c r="W456" s="95"/>
      <c r="X456" s="314"/>
      <c r="Y456" s="508"/>
      <c r="Z456" s="69"/>
    </row>
    <row r="457" spans="2:28" ht="15.5">
      <c r="B457" s="509" t="s">
        <v>548</v>
      </c>
      <c r="C457" s="256" t="s">
        <v>863</v>
      </c>
      <c r="D457" s="294">
        <v>60</v>
      </c>
      <c r="E457" s="251">
        <v>0.87</v>
      </c>
      <c r="F457" s="251">
        <v>3.6</v>
      </c>
      <c r="G457" s="251">
        <v>5.04</v>
      </c>
      <c r="H457" s="260">
        <v>56.4</v>
      </c>
      <c r="I457" s="248">
        <v>10.199999999999999</v>
      </c>
      <c r="J457" s="248">
        <v>1.2E-2</v>
      </c>
      <c r="K457" s="248">
        <v>1.2E-2</v>
      </c>
      <c r="L457" s="248">
        <v>0</v>
      </c>
      <c r="M457" s="248">
        <v>24</v>
      </c>
      <c r="N457" s="248">
        <v>16.8</v>
      </c>
      <c r="O457" s="248">
        <v>9.6</v>
      </c>
      <c r="P457" s="248">
        <v>0.318</v>
      </c>
      <c r="Q457" s="368">
        <v>14</v>
      </c>
      <c r="R457" s="512"/>
      <c r="S457" s="39"/>
      <c r="T457" s="30"/>
      <c r="U457" s="94"/>
      <c r="V457" s="315"/>
      <c r="W457" s="315"/>
      <c r="X457" s="315"/>
      <c r="Y457" s="95"/>
      <c r="Z457" s="314"/>
      <c r="AA457" s="38"/>
      <c r="AB457" s="38"/>
    </row>
    <row r="458" spans="2:28">
      <c r="B458" s="633" t="s">
        <v>557</v>
      </c>
      <c r="C458" s="256" t="s">
        <v>151</v>
      </c>
      <c r="D458" s="246">
        <v>200</v>
      </c>
      <c r="E458" s="267">
        <v>15.542999999999999</v>
      </c>
      <c r="F458" s="259">
        <v>15.225</v>
      </c>
      <c r="G458" s="964">
        <v>27.169</v>
      </c>
      <c r="H458" s="535">
        <v>311.31700000000001</v>
      </c>
      <c r="I458" s="518">
        <v>1.1587000000000001</v>
      </c>
      <c r="J458" s="375">
        <v>0.13400000000000001</v>
      </c>
      <c r="K458" s="376">
        <v>0.16</v>
      </c>
      <c r="L458" s="390">
        <v>35.823</v>
      </c>
      <c r="M458" s="248">
        <v>126.79300000000001</v>
      </c>
      <c r="N458" s="507">
        <v>18.565899999999999</v>
      </c>
      <c r="O458" s="248">
        <v>4.2969999999999997</v>
      </c>
      <c r="P458" s="248">
        <v>1.8</v>
      </c>
      <c r="Q458" s="253">
        <v>54</v>
      </c>
      <c r="R458" s="38"/>
      <c r="S458" s="56"/>
      <c r="T458" s="30"/>
      <c r="U458" s="94"/>
      <c r="V458" s="52"/>
      <c r="W458" s="52"/>
      <c r="X458" s="98"/>
      <c r="Y458" s="644"/>
      <c r="Z458" s="354"/>
      <c r="AA458" s="38"/>
      <c r="AB458" s="38"/>
    </row>
    <row r="459" spans="2:28">
      <c r="B459" s="618" t="s">
        <v>569</v>
      </c>
      <c r="C459" s="256" t="s">
        <v>161</v>
      </c>
      <c r="D459" s="246">
        <v>200</v>
      </c>
      <c r="E459" s="267">
        <v>0.6</v>
      </c>
      <c r="F459" s="259">
        <v>0.1</v>
      </c>
      <c r="G459" s="258">
        <v>20.100000000000001</v>
      </c>
      <c r="H459" s="260">
        <v>80.766000000000005</v>
      </c>
      <c r="I459" s="259">
        <v>2.016</v>
      </c>
      <c r="J459" s="259">
        <v>0</v>
      </c>
      <c r="K459" s="259">
        <v>0</v>
      </c>
      <c r="L459" s="965">
        <v>12</v>
      </c>
      <c r="M459" s="248">
        <v>16.100000000000001</v>
      </c>
      <c r="N459" s="248">
        <v>15.36</v>
      </c>
      <c r="O459" s="248">
        <v>2.1</v>
      </c>
      <c r="P459" s="248">
        <v>7.5999999999999998E-2</v>
      </c>
      <c r="Q459" s="253">
        <v>82</v>
      </c>
      <c r="R459" s="80"/>
      <c r="S459" s="56"/>
      <c r="T459" s="30"/>
      <c r="U459" s="94"/>
      <c r="V459" s="52"/>
      <c r="W459" s="52"/>
      <c r="X459" s="98"/>
      <c r="Y459" s="95"/>
      <c r="Z459" s="314"/>
      <c r="AA459" s="38"/>
      <c r="AB459" s="38"/>
    </row>
    <row r="460" spans="2:28">
      <c r="B460" s="244" t="s">
        <v>9</v>
      </c>
      <c r="C460" s="256" t="s">
        <v>10</v>
      </c>
      <c r="D460" s="246">
        <v>40</v>
      </c>
      <c r="E460" s="267">
        <v>1.54</v>
      </c>
      <c r="F460" s="259">
        <v>0.55000000000000004</v>
      </c>
      <c r="G460" s="259">
        <v>21.68</v>
      </c>
      <c r="H460" s="250">
        <v>97.83</v>
      </c>
      <c r="I460" s="248">
        <v>0</v>
      </c>
      <c r="J460" s="398">
        <v>4.8000000000000001E-2</v>
      </c>
      <c r="K460" s="249">
        <v>1.6E-2</v>
      </c>
      <c r="L460" s="250">
        <v>0</v>
      </c>
      <c r="M460" s="248">
        <v>8</v>
      </c>
      <c r="N460" s="248">
        <v>26</v>
      </c>
      <c r="O460" s="248">
        <v>5.6</v>
      </c>
      <c r="P460" s="249">
        <v>0.04</v>
      </c>
      <c r="Q460" s="253">
        <v>20</v>
      </c>
      <c r="R460" s="28"/>
      <c r="S460" s="30"/>
      <c r="T460" s="30"/>
      <c r="U460" s="94"/>
      <c r="V460" s="52"/>
      <c r="W460" s="52"/>
      <c r="X460" s="52"/>
      <c r="Y460" s="644"/>
      <c r="Z460" s="314"/>
      <c r="AA460" s="38"/>
      <c r="AB460" s="38"/>
    </row>
    <row r="461" spans="2:28">
      <c r="B461" s="544" t="s">
        <v>9</v>
      </c>
      <c r="C461" s="400" t="s">
        <v>428</v>
      </c>
      <c r="D461" s="294">
        <v>20</v>
      </c>
      <c r="E461" s="295">
        <v>1.1299999999999999</v>
      </c>
      <c r="F461" s="296">
        <v>0.3</v>
      </c>
      <c r="G461" s="296">
        <v>8.3729999999999993</v>
      </c>
      <c r="H461" s="250">
        <v>40.712000000000003</v>
      </c>
      <c r="I461" s="297">
        <v>0</v>
      </c>
      <c r="J461" s="297">
        <v>0.05</v>
      </c>
      <c r="K461" s="297">
        <v>0.05</v>
      </c>
      <c r="L461" s="298">
        <v>0</v>
      </c>
      <c r="M461" s="299">
        <v>6.6</v>
      </c>
      <c r="N461" s="300">
        <v>46.8</v>
      </c>
      <c r="O461" s="297">
        <v>1.32</v>
      </c>
      <c r="P461" s="300">
        <v>8.8000000000000005E-3</v>
      </c>
      <c r="Q461" s="253">
        <v>21</v>
      </c>
      <c r="R461" s="38"/>
      <c r="S461" s="30"/>
      <c r="T461" s="30"/>
      <c r="U461" s="94"/>
      <c r="V461" s="52"/>
      <c r="W461" s="52"/>
      <c r="X461" s="52"/>
      <c r="Y461" s="644"/>
      <c r="Z461" s="314"/>
      <c r="AA461" s="38"/>
      <c r="AB461" s="38"/>
    </row>
    <row r="462" spans="2:28">
      <c r="B462" s="317" t="s">
        <v>210</v>
      </c>
      <c r="C462" s="484"/>
      <c r="D462" s="170">
        <f>SUM(D457:D461)</f>
        <v>520</v>
      </c>
      <c r="E462" s="521">
        <f t="shared" ref="E462:P462" si="96">SUM(E457:E461)</f>
        <v>19.683</v>
      </c>
      <c r="F462" s="445">
        <f t="shared" si="96"/>
        <v>19.775000000000002</v>
      </c>
      <c r="G462" s="320">
        <f t="shared" si="96"/>
        <v>82.362000000000009</v>
      </c>
      <c r="H462" s="639">
        <f t="shared" si="96"/>
        <v>587.02499999999998</v>
      </c>
      <c r="I462" s="407">
        <f t="shared" si="96"/>
        <v>13.374699999999999</v>
      </c>
      <c r="J462" s="406">
        <f t="shared" si="96"/>
        <v>0.24399999999999999</v>
      </c>
      <c r="K462" s="406">
        <f t="shared" si="96"/>
        <v>0.23799999999999999</v>
      </c>
      <c r="L462" s="406">
        <f t="shared" si="96"/>
        <v>47.823</v>
      </c>
      <c r="M462" s="549">
        <f t="shared" si="96"/>
        <v>181.49299999999999</v>
      </c>
      <c r="N462" s="549">
        <f t="shared" si="96"/>
        <v>123.52589999999999</v>
      </c>
      <c r="O462" s="406">
        <f t="shared" si="96"/>
        <v>22.916999999999998</v>
      </c>
      <c r="P462" s="651">
        <f t="shared" si="96"/>
        <v>2.2427999999999999</v>
      </c>
      <c r="Q462" s="531"/>
      <c r="R462" s="58"/>
      <c r="S462" s="63"/>
      <c r="T462" s="38"/>
      <c r="U462" s="711"/>
      <c r="V462" s="271"/>
      <c r="W462" s="272"/>
      <c r="X462" s="273"/>
      <c r="Y462" s="274"/>
      <c r="Z462" s="275"/>
      <c r="AA462" s="72"/>
      <c r="AB462" s="38"/>
    </row>
    <row r="463" spans="2:28">
      <c r="B463" s="330"/>
      <c r="C463" s="331" t="s">
        <v>11</v>
      </c>
      <c r="D463" s="527">
        <v>0.25</v>
      </c>
      <c r="E463" s="938">
        <v>19.25</v>
      </c>
      <c r="F463" s="939">
        <v>19.75</v>
      </c>
      <c r="G463" s="940">
        <v>83.75</v>
      </c>
      <c r="H463" s="941">
        <v>587.5</v>
      </c>
      <c r="I463" s="939">
        <v>15</v>
      </c>
      <c r="J463" s="939">
        <v>0.3</v>
      </c>
      <c r="K463" s="940">
        <v>0.35</v>
      </c>
      <c r="L463" s="342">
        <v>175</v>
      </c>
      <c r="M463" s="341">
        <v>275</v>
      </c>
      <c r="N463" s="342">
        <v>275</v>
      </c>
      <c r="O463" s="342">
        <v>62.5</v>
      </c>
      <c r="P463" s="942">
        <v>3</v>
      </c>
      <c r="Q463" s="531"/>
      <c r="R463" s="28"/>
      <c r="S463" s="30"/>
      <c r="T463" s="279"/>
      <c r="U463" s="528"/>
      <c r="V463" s="281"/>
      <c r="W463" s="281"/>
      <c r="X463" s="281"/>
      <c r="Y463" s="281"/>
      <c r="Z463" s="529"/>
      <c r="AA463" s="69"/>
      <c r="AB463" s="38"/>
    </row>
    <row r="464" spans="2:28">
      <c r="B464" s="345"/>
      <c r="C464" s="346" t="s">
        <v>476</v>
      </c>
      <c r="D464" s="347"/>
      <c r="E464" s="348">
        <f>(E462*100/E455)-25</f>
        <v>0.56233766233766147</v>
      </c>
      <c r="F464" s="349">
        <f t="shared" ref="F464:P464" si="97">(F462*100/F455)-25</f>
        <v>3.1645569620255998E-2</v>
      </c>
      <c r="G464" s="349">
        <f t="shared" si="97"/>
        <v>-0.41432835820895164</v>
      </c>
      <c r="H464" s="349">
        <f t="shared" si="97"/>
        <v>-2.0212765957445811E-2</v>
      </c>
      <c r="I464" s="349">
        <f t="shared" si="97"/>
        <v>-2.7088333333333381</v>
      </c>
      <c r="J464" s="349">
        <f t="shared" si="97"/>
        <v>-4.6666666666666679</v>
      </c>
      <c r="K464" s="349">
        <f t="shared" si="97"/>
        <v>-8</v>
      </c>
      <c r="L464" s="349">
        <f t="shared" si="97"/>
        <v>-18.168142857142858</v>
      </c>
      <c r="M464" s="349">
        <f t="shared" si="97"/>
        <v>-8.5006363636363638</v>
      </c>
      <c r="N464" s="349">
        <f t="shared" si="97"/>
        <v>-13.770372727272727</v>
      </c>
      <c r="O464" s="349">
        <f t="shared" si="97"/>
        <v>-15.833200000000001</v>
      </c>
      <c r="P464" s="352">
        <f t="shared" si="97"/>
        <v>-6.3099999999999987</v>
      </c>
      <c r="Q464" s="214"/>
      <c r="R464" s="38"/>
      <c r="S464" s="30"/>
      <c r="T464" s="38"/>
      <c r="U464" s="52"/>
      <c r="V464" s="98"/>
      <c r="W464" s="98"/>
      <c r="X464" s="98"/>
      <c r="Y464" s="98"/>
      <c r="Z464" s="69"/>
      <c r="AA464" s="69"/>
      <c r="AB464" s="38"/>
    </row>
    <row r="465" spans="2:28">
      <c r="B465" s="700"/>
      <c r="C465" s="714" t="s">
        <v>123</v>
      </c>
      <c r="D465" s="655"/>
      <c r="E465" s="532"/>
      <c r="F465" s="533"/>
      <c r="G465" s="533"/>
      <c r="H465" s="533"/>
      <c r="I465" s="503"/>
      <c r="J465" s="503"/>
      <c r="K465" s="235"/>
      <c r="L465" s="503"/>
      <c r="M465" s="503"/>
      <c r="N465" s="503"/>
      <c r="O465" s="503"/>
      <c r="P465" s="615"/>
      <c r="Q465" s="433"/>
      <c r="R465" s="28"/>
      <c r="S465" s="30"/>
      <c r="T465" s="56"/>
      <c r="U465" s="38"/>
      <c r="V465" s="69"/>
      <c r="W465" s="69"/>
      <c r="X465" s="69"/>
      <c r="Y465" s="69"/>
      <c r="Z465" s="69"/>
      <c r="AA465" s="69"/>
      <c r="AB465" s="38"/>
    </row>
    <row r="466" spans="2:28" ht="15" customHeight="1">
      <c r="B466" s="966" t="s">
        <v>864</v>
      </c>
      <c r="C466" s="967" t="s">
        <v>729</v>
      </c>
      <c r="D466" s="662">
        <v>60</v>
      </c>
      <c r="E466" s="248">
        <v>0.72</v>
      </c>
      <c r="F466" s="248">
        <v>3.6</v>
      </c>
      <c r="G466" s="248">
        <v>6.72</v>
      </c>
      <c r="H466" s="260">
        <v>62.4</v>
      </c>
      <c r="I466" s="296">
        <v>1.8</v>
      </c>
      <c r="J466" s="296">
        <v>0.03</v>
      </c>
      <c r="K466" s="296">
        <v>0.03</v>
      </c>
      <c r="L466" s="742">
        <v>0</v>
      </c>
      <c r="M466" s="248">
        <v>14.4</v>
      </c>
      <c r="N466" s="248">
        <v>29.4</v>
      </c>
      <c r="O466" s="259">
        <v>20.399999999999999</v>
      </c>
      <c r="P466" s="248">
        <v>0.38400000000000001</v>
      </c>
      <c r="Q466" s="253">
        <v>11</v>
      </c>
      <c r="R466" s="28"/>
      <c r="S466" s="38"/>
      <c r="T466" s="63"/>
      <c r="U466" s="94"/>
      <c r="V466" s="99"/>
      <c r="W466" s="99"/>
      <c r="X466" s="99"/>
      <c r="Y466" s="401"/>
      <c r="Z466" s="314"/>
      <c r="AA466" s="38"/>
      <c r="AB466" s="38"/>
    </row>
    <row r="467" spans="2:28">
      <c r="B467" s="968" t="s">
        <v>865</v>
      </c>
      <c r="C467" s="969" t="s">
        <v>661</v>
      </c>
      <c r="D467" s="662">
        <v>200</v>
      </c>
      <c r="E467" s="295">
        <v>1.04</v>
      </c>
      <c r="F467" s="296">
        <v>3.54</v>
      </c>
      <c r="G467" s="296">
        <v>2.76</v>
      </c>
      <c r="H467" s="260">
        <v>47.2</v>
      </c>
      <c r="I467" s="296">
        <v>7.98</v>
      </c>
      <c r="J467" s="296">
        <v>0.02</v>
      </c>
      <c r="K467" s="296">
        <v>0.02</v>
      </c>
      <c r="L467" s="742">
        <v>0</v>
      </c>
      <c r="M467" s="518">
        <v>27.6</v>
      </c>
      <c r="N467" s="518">
        <v>22.4</v>
      </c>
      <c r="O467" s="518">
        <v>11</v>
      </c>
      <c r="P467" s="518">
        <v>0.47</v>
      </c>
      <c r="Q467" s="253">
        <v>25</v>
      </c>
      <c r="R467" s="38"/>
      <c r="S467" s="279"/>
      <c r="T467" s="228"/>
      <c r="U467" s="94"/>
      <c r="V467" s="52"/>
      <c r="W467" s="52"/>
      <c r="X467" s="52"/>
      <c r="Y467" s="401"/>
      <c r="Z467" s="354"/>
      <c r="AA467" s="38"/>
      <c r="AB467" s="38"/>
    </row>
    <row r="468" spans="2:28">
      <c r="B468" s="970" t="s">
        <v>866</v>
      </c>
      <c r="C468" s="971" t="s">
        <v>666</v>
      </c>
      <c r="D468" s="662">
        <v>190</v>
      </c>
      <c r="E468" s="541">
        <v>17.521000000000001</v>
      </c>
      <c r="F468" s="296">
        <v>9.3770000000000007</v>
      </c>
      <c r="G468" s="626">
        <v>36.170999999999999</v>
      </c>
      <c r="H468" s="260">
        <v>296.59399999999999</v>
      </c>
      <c r="I468" s="972">
        <v>1.869</v>
      </c>
      <c r="J468" s="627">
        <v>7.0999999999999994E-2</v>
      </c>
      <c r="K468" s="973">
        <v>0.08</v>
      </c>
      <c r="L468" s="974">
        <v>159.25</v>
      </c>
      <c r="M468" s="975">
        <v>118.761</v>
      </c>
      <c r="N468" s="976">
        <v>20.416</v>
      </c>
      <c r="O468" s="975">
        <v>9.2171000000000003</v>
      </c>
      <c r="P468" s="977">
        <v>0.7</v>
      </c>
      <c r="Q468" s="567">
        <v>61</v>
      </c>
      <c r="R468" s="38"/>
      <c r="S468" s="56"/>
      <c r="T468" s="30"/>
      <c r="U468" s="94"/>
      <c r="V468" s="52"/>
      <c r="W468" s="52"/>
      <c r="X468" s="98"/>
      <c r="Y468" s="95"/>
      <c r="Z468" s="314"/>
      <c r="AA468" s="38"/>
      <c r="AB468" s="38"/>
    </row>
    <row r="469" spans="2:28">
      <c r="B469" s="978" t="s">
        <v>867</v>
      </c>
      <c r="C469" s="979" t="s">
        <v>802</v>
      </c>
      <c r="D469" s="659">
        <v>200</v>
      </c>
      <c r="E469" s="267">
        <v>3</v>
      </c>
      <c r="F469" s="259">
        <v>2.2000000000000002</v>
      </c>
      <c r="G469" s="259">
        <v>13.643000000000001</v>
      </c>
      <c r="H469" s="260">
        <v>85.885999999999996</v>
      </c>
      <c r="I469" s="572">
        <v>0.56000000000000005</v>
      </c>
      <c r="J469" s="248">
        <v>0.02</v>
      </c>
      <c r="K469" s="980">
        <v>0.13</v>
      </c>
      <c r="L469" s="250">
        <v>13.5</v>
      </c>
      <c r="M469" s="248">
        <v>110.5</v>
      </c>
      <c r="N469" s="980">
        <v>85.2</v>
      </c>
      <c r="O469" s="248">
        <v>16</v>
      </c>
      <c r="P469" s="980">
        <v>0.8</v>
      </c>
      <c r="Q469" s="253">
        <v>77</v>
      </c>
      <c r="R469" s="38"/>
      <c r="S469" s="30"/>
      <c r="T469" s="30"/>
      <c r="U469" s="94"/>
      <c r="V469" s="52"/>
      <c r="W469" s="52"/>
      <c r="X469" s="52"/>
      <c r="Y469" s="401"/>
      <c r="Z469" s="314"/>
      <c r="AA469" s="38"/>
      <c r="AB469" s="38"/>
    </row>
    <row r="470" spans="2:28">
      <c r="B470" s="981" t="s">
        <v>9</v>
      </c>
      <c r="C470" s="982" t="s">
        <v>914</v>
      </c>
      <c r="D470" s="659">
        <v>30</v>
      </c>
      <c r="E470" s="267">
        <v>2.25</v>
      </c>
      <c r="F470" s="258">
        <v>3.5339999999999998</v>
      </c>
      <c r="G470" s="259">
        <v>22.32</v>
      </c>
      <c r="H470" s="260">
        <v>130.08600000000001</v>
      </c>
      <c r="I470" s="248">
        <v>0</v>
      </c>
      <c r="J470" s="248">
        <v>0.03</v>
      </c>
      <c r="K470" s="248">
        <v>0.02</v>
      </c>
      <c r="L470" s="260">
        <v>3</v>
      </c>
      <c r="M470" s="248">
        <v>8.6999999999999993</v>
      </c>
      <c r="N470" s="251">
        <v>0</v>
      </c>
      <c r="O470" s="248">
        <v>0.6</v>
      </c>
      <c r="P470" s="248">
        <v>6.3E-2</v>
      </c>
      <c r="Q470" s="253">
        <v>22</v>
      </c>
      <c r="R470" s="80"/>
      <c r="S470" s="126"/>
      <c r="T470" s="228"/>
      <c r="U470" s="94"/>
      <c r="V470" s="52"/>
      <c r="W470" s="52"/>
      <c r="X470" s="52"/>
      <c r="Y470" s="644"/>
      <c r="Z470" s="314"/>
      <c r="AA470" s="38"/>
      <c r="AB470" s="38"/>
    </row>
    <row r="471" spans="2:28">
      <c r="B471" s="981" t="s">
        <v>9</v>
      </c>
      <c r="C471" s="971" t="s">
        <v>10</v>
      </c>
      <c r="D471" s="659">
        <v>40</v>
      </c>
      <c r="E471" s="267">
        <v>1.54</v>
      </c>
      <c r="F471" s="259">
        <v>0.55000000000000004</v>
      </c>
      <c r="G471" s="259">
        <v>21.68</v>
      </c>
      <c r="H471" s="250">
        <v>97.83</v>
      </c>
      <c r="I471" s="239">
        <v>0</v>
      </c>
      <c r="J471" s="398">
        <v>4.8000000000000001E-2</v>
      </c>
      <c r="K471" s="249">
        <v>1.6E-2</v>
      </c>
      <c r="L471" s="250">
        <v>0</v>
      </c>
      <c r="M471" s="248">
        <v>8</v>
      </c>
      <c r="N471" s="248">
        <v>26</v>
      </c>
      <c r="O471" s="248">
        <v>5.6</v>
      </c>
      <c r="P471" s="249">
        <v>0.04</v>
      </c>
      <c r="Q471" s="253">
        <v>20</v>
      </c>
      <c r="R471" s="58"/>
      <c r="S471" s="30"/>
      <c r="T471" s="30"/>
      <c r="U471" s="94"/>
      <c r="V471" s="52"/>
      <c r="W471" s="52"/>
      <c r="X471" s="52"/>
      <c r="Y471" s="644"/>
      <c r="Z471" s="314"/>
      <c r="AA471" s="38"/>
      <c r="AB471" s="38"/>
    </row>
    <row r="472" spans="2:28" ht="14.4" customHeight="1">
      <c r="B472" s="983" t="s">
        <v>9</v>
      </c>
      <c r="C472" s="984" t="s">
        <v>428</v>
      </c>
      <c r="D472" s="659">
        <v>30</v>
      </c>
      <c r="E472" s="251">
        <v>1.6950000000000001</v>
      </c>
      <c r="F472" s="248">
        <v>0.45</v>
      </c>
      <c r="G472" s="248">
        <v>12.56</v>
      </c>
      <c r="H472" s="250">
        <v>61.07</v>
      </c>
      <c r="I472" s="248">
        <v>0</v>
      </c>
      <c r="J472" s="248">
        <v>0.08</v>
      </c>
      <c r="K472" s="248">
        <v>0.08</v>
      </c>
      <c r="L472" s="390">
        <v>0</v>
      </c>
      <c r="M472" s="261">
        <v>9.9</v>
      </c>
      <c r="N472" s="248">
        <v>70.2</v>
      </c>
      <c r="O472" s="248">
        <v>1.98</v>
      </c>
      <c r="P472" s="248">
        <v>1.32E-2</v>
      </c>
      <c r="Q472" s="567">
        <v>21</v>
      </c>
      <c r="R472" s="58"/>
      <c r="S472" s="63"/>
      <c r="T472" s="30"/>
      <c r="U472" s="94"/>
      <c r="V472" s="52"/>
      <c r="W472" s="52"/>
      <c r="X472" s="52"/>
      <c r="Y472" s="644"/>
      <c r="Z472" s="314"/>
      <c r="AA472" s="38"/>
      <c r="AB472" s="38"/>
    </row>
    <row r="473" spans="2:28" ht="15" customHeight="1">
      <c r="B473" s="985" t="s">
        <v>836</v>
      </c>
      <c r="C473" s="971" t="s">
        <v>322</v>
      </c>
      <c r="D473" s="670">
        <v>100</v>
      </c>
      <c r="E473" s="295">
        <v>0.34</v>
      </c>
      <c r="F473" s="297">
        <v>0.34</v>
      </c>
      <c r="G473" s="296">
        <v>8.4</v>
      </c>
      <c r="H473" s="441">
        <v>40.29</v>
      </c>
      <c r="I473" s="647">
        <v>10</v>
      </c>
      <c r="J473" s="986">
        <v>0.04</v>
      </c>
      <c r="K473" s="647">
        <v>0.05</v>
      </c>
      <c r="L473" s="785">
        <v>0</v>
      </c>
      <c r="M473" s="311">
        <v>8</v>
      </c>
      <c r="N473" s="311">
        <v>28</v>
      </c>
      <c r="O473" s="310">
        <v>36.6</v>
      </c>
      <c r="P473" s="311">
        <v>0.6</v>
      </c>
      <c r="Q473" s="253">
        <v>93</v>
      </c>
      <c r="R473" s="58"/>
      <c r="S473" s="30"/>
      <c r="T473" s="30"/>
      <c r="U473" s="94"/>
      <c r="V473" s="52"/>
      <c r="W473" s="101"/>
      <c r="X473" s="52"/>
      <c r="Y473" s="401"/>
      <c r="Z473" s="420"/>
      <c r="AA473" s="38"/>
      <c r="AB473" s="38"/>
    </row>
    <row r="474" spans="2:28">
      <c r="B474" s="317" t="s">
        <v>196</v>
      </c>
      <c r="C474" s="403"/>
      <c r="D474" s="987">
        <f>SUM(D466:D473)</f>
        <v>850</v>
      </c>
      <c r="E474" s="405">
        <f>SUM(E466:E473)</f>
        <v>28.106000000000002</v>
      </c>
      <c r="F474" s="406">
        <f>SUM(F466:F473)</f>
        <v>23.591000000000001</v>
      </c>
      <c r="G474" s="319">
        <f>SUM(G466:G473)</f>
        <v>124.25400000000002</v>
      </c>
      <c r="H474" s="639">
        <f>SUM(H466:H473)</f>
        <v>821.35599999999999</v>
      </c>
      <c r="I474" s="406">
        <f t="shared" ref="I474:O474" si="98">SUM(I466:I473)</f>
        <v>22.209000000000003</v>
      </c>
      <c r="J474" s="406">
        <f t="shared" si="98"/>
        <v>0.33899999999999997</v>
      </c>
      <c r="K474" s="406">
        <f>SUM(K466:K473)</f>
        <v>0.42600000000000005</v>
      </c>
      <c r="L474" s="406">
        <f>SUM(L466:L473)</f>
        <v>175.75</v>
      </c>
      <c r="M474" s="674">
        <f t="shared" si="98"/>
        <v>305.86099999999993</v>
      </c>
      <c r="N474" s="674">
        <f t="shared" si="98"/>
        <v>281.61599999999999</v>
      </c>
      <c r="O474" s="674">
        <f t="shared" si="98"/>
        <v>101.39709999999999</v>
      </c>
      <c r="P474" s="651">
        <f>SUM(P466:P473)</f>
        <v>3.0702000000000003</v>
      </c>
      <c r="Q474" s="531"/>
      <c r="R474" s="28"/>
      <c r="S474" s="30"/>
      <c r="T474" s="384"/>
      <c r="U474" s="270"/>
      <c r="V474" s="271"/>
      <c r="W474" s="272"/>
      <c r="X474" s="273"/>
      <c r="Y474" s="274"/>
      <c r="Z474" s="275"/>
      <c r="AA474" s="72"/>
      <c r="AB474" s="38"/>
    </row>
    <row r="475" spans="2:28">
      <c r="B475" s="330"/>
      <c r="C475" s="331" t="s">
        <v>11</v>
      </c>
      <c r="D475" s="527">
        <v>0.35</v>
      </c>
      <c r="E475" s="952">
        <v>26.95</v>
      </c>
      <c r="F475" s="338">
        <v>27.65</v>
      </c>
      <c r="G475" s="339">
        <v>117.25</v>
      </c>
      <c r="H475" s="953">
        <v>822.5</v>
      </c>
      <c r="I475" s="338">
        <v>21</v>
      </c>
      <c r="J475" s="338">
        <v>0.42</v>
      </c>
      <c r="K475" s="339">
        <v>0.49</v>
      </c>
      <c r="L475" s="340">
        <v>245</v>
      </c>
      <c r="M475" s="341">
        <v>385</v>
      </c>
      <c r="N475" s="342">
        <v>385</v>
      </c>
      <c r="O475" s="340">
        <v>87.5</v>
      </c>
      <c r="P475" s="343">
        <v>4.2</v>
      </c>
      <c r="Q475" s="531"/>
      <c r="R475" s="38"/>
      <c r="S475" s="30"/>
      <c r="T475" s="279"/>
      <c r="U475" s="528"/>
      <c r="V475" s="281"/>
      <c r="W475" s="281"/>
      <c r="X475" s="281"/>
      <c r="Y475" s="281"/>
      <c r="Z475" s="529"/>
      <c r="AA475" s="69"/>
      <c r="AB475" s="38"/>
    </row>
    <row r="476" spans="2:28">
      <c r="B476" s="345"/>
      <c r="C476" s="346" t="s">
        <v>476</v>
      </c>
      <c r="D476" s="347"/>
      <c r="E476" s="348">
        <f>(E474*100/E455)-35</f>
        <v>1.5012987012987082</v>
      </c>
      <c r="F476" s="349">
        <f t="shared" ref="F476:P476" si="99">(F474*100/F455)-35</f>
        <v>-5.1379746835443036</v>
      </c>
      <c r="G476" s="349">
        <f t="shared" si="99"/>
        <v>2.0907462686567229</v>
      </c>
      <c r="H476" s="349">
        <f t="shared" si="99"/>
        <v>-4.8680851063828356E-2</v>
      </c>
      <c r="I476" s="349">
        <f t="shared" si="99"/>
        <v>2.0150000000000077</v>
      </c>
      <c r="J476" s="349">
        <f t="shared" si="99"/>
        <v>-6.75</v>
      </c>
      <c r="K476" s="349">
        <f t="shared" si="99"/>
        <v>-4.5714285714285694</v>
      </c>
      <c r="L476" s="349">
        <f t="shared" si="99"/>
        <v>-9.8928571428571423</v>
      </c>
      <c r="M476" s="349">
        <f t="shared" si="99"/>
        <v>-7.1944545454545512</v>
      </c>
      <c r="N476" s="349">
        <f t="shared" si="99"/>
        <v>-9.3985454545454559</v>
      </c>
      <c r="O476" s="349">
        <f t="shared" si="99"/>
        <v>5.5588399999999965</v>
      </c>
      <c r="P476" s="352">
        <f t="shared" si="99"/>
        <v>-9.4149999999999956</v>
      </c>
      <c r="Q476" s="531"/>
      <c r="R476" s="28"/>
      <c r="S476" s="30"/>
      <c r="T476" s="38"/>
      <c r="U476" s="52"/>
      <c r="V476" s="98"/>
      <c r="W476" s="98"/>
      <c r="X476" s="98"/>
      <c r="Y476" s="98"/>
      <c r="Z476" s="69"/>
      <c r="AA476" s="69"/>
      <c r="AB476" s="38"/>
    </row>
    <row r="477" spans="2:28">
      <c r="B477" s="425"/>
      <c r="C477" s="426" t="s">
        <v>244</v>
      </c>
      <c r="D477" s="171"/>
      <c r="E477" s="180"/>
      <c r="F477" s="772"/>
      <c r="G477" s="772"/>
      <c r="H477" s="772"/>
      <c r="I477" s="559"/>
      <c r="J477" s="559"/>
      <c r="K477" s="773"/>
      <c r="L477" s="559"/>
      <c r="M477" s="559"/>
      <c r="N477" s="559"/>
      <c r="O477" s="559"/>
      <c r="P477" s="719"/>
      <c r="Q477" s="657"/>
      <c r="R477" s="28"/>
      <c r="S477" s="384"/>
      <c r="T477" s="56"/>
      <c r="U477" s="38"/>
      <c r="V477" s="69"/>
      <c r="W477" s="69"/>
      <c r="X477" s="69"/>
      <c r="Y477" s="69"/>
      <c r="Z477" s="69"/>
      <c r="AA477" s="69"/>
      <c r="AB477" s="38"/>
    </row>
    <row r="478" spans="2:28">
      <c r="B478" s="435" t="s">
        <v>755</v>
      </c>
      <c r="C478" s="661" t="s">
        <v>245</v>
      </c>
      <c r="D478" s="246">
        <v>200</v>
      </c>
      <c r="E478" s="267">
        <v>5.8</v>
      </c>
      <c r="F478" s="259">
        <v>5</v>
      </c>
      <c r="G478" s="259">
        <v>8</v>
      </c>
      <c r="H478" s="660">
        <v>101</v>
      </c>
      <c r="I478" s="296">
        <v>1.4</v>
      </c>
      <c r="J478" s="296">
        <v>0.08</v>
      </c>
      <c r="K478" s="296">
        <v>2.3E-2</v>
      </c>
      <c r="L478" s="565">
        <v>40.1</v>
      </c>
      <c r="M478" s="518">
        <v>240.8</v>
      </c>
      <c r="N478" s="518">
        <v>180.6</v>
      </c>
      <c r="O478" s="518">
        <v>28.1</v>
      </c>
      <c r="P478" s="572">
        <v>0.2</v>
      </c>
      <c r="Q478" s="567">
        <v>90</v>
      </c>
      <c r="R478" s="28"/>
      <c r="S478" s="279"/>
      <c r="T478" s="30"/>
      <c r="U478" s="94"/>
      <c r="V478" s="52"/>
      <c r="W478" s="52"/>
      <c r="X478" s="52"/>
      <c r="Y478" s="653"/>
      <c r="Z478" s="314"/>
      <c r="AA478" s="38"/>
      <c r="AB478" s="38"/>
    </row>
    <row r="479" spans="2:28">
      <c r="B479" s="293" t="s">
        <v>778</v>
      </c>
      <c r="C479" s="776" t="s">
        <v>777</v>
      </c>
      <c r="D479" s="294" t="s">
        <v>805</v>
      </c>
      <c r="E479" s="366">
        <v>1.1200000000000001</v>
      </c>
      <c r="F479" s="297">
        <v>2.415</v>
      </c>
      <c r="G479" s="505">
        <v>16.350000000000001</v>
      </c>
      <c r="H479" s="441">
        <v>91.614999999999995</v>
      </c>
      <c r="I479" s="296">
        <v>1.538</v>
      </c>
      <c r="J479" s="296">
        <v>7.5999999999999998E-2</v>
      </c>
      <c r="K479" s="296">
        <v>0.14099999999999999</v>
      </c>
      <c r="L479" s="367">
        <v>24.483000000000001</v>
      </c>
      <c r="M479" s="518">
        <v>96.004999999999995</v>
      </c>
      <c r="N479" s="376">
        <v>128.16200000000001</v>
      </c>
      <c r="O479" s="296">
        <v>24.989000000000001</v>
      </c>
      <c r="P479" s="572">
        <v>0.93400000000000005</v>
      </c>
      <c r="Q479" s="567">
        <v>71</v>
      </c>
      <c r="R479" s="80"/>
      <c r="S479" s="56"/>
      <c r="T479" s="771"/>
      <c r="U479" s="94"/>
      <c r="V479" s="52"/>
      <c r="W479" s="52"/>
      <c r="X479" s="98"/>
      <c r="Y479" s="988"/>
      <c r="Z479" s="314"/>
      <c r="AA479" s="38"/>
      <c r="AB479" s="38"/>
    </row>
    <row r="480" spans="2:28" ht="12" customHeight="1">
      <c r="B480" s="989" t="s">
        <v>1001</v>
      </c>
      <c r="C480" s="779" t="s">
        <v>917</v>
      </c>
      <c r="D480" s="630"/>
      <c r="E480" s="62"/>
      <c r="F480" s="239"/>
      <c r="G480" s="62"/>
      <c r="H480" s="990"/>
      <c r="I480" s="576"/>
      <c r="J480" s="576"/>
      <c r="K480" s="576"/>
      <c r="L480" s="991"/>
      <c r="M480" s="239"/>
      <c r="N480" s="575"/>
      <c r="O480" s="576"/>
      <c r="P480" s="241"/>
      <c r="Q480" s="579"/>
      <c r="R480" s="38"/>
      <c r="S480" s="30"/>
      <c r="T480" s="771"/>
      <c r="U480" s="69"/>
      <c r="V480" s="99"/>
      <c r="W480" s="99"/>
      <c r="X480" s="99"/>
      <c r="Y480" s="99"/>
      <c r="Z480" s="69"/>
      <c r="AA480" s="38"/>
      <c r="AB480" s="38"/>
    </row>
    <row r="481" spans="2:28">
      <c r="B481" s="544" t="s">
        <v>9</v>
      </c>
      <c r="C481" s="669" t="s">
        <v>780</v>
      </c>
      <c r="D481" s="670">
        <v>20</v>
      </c>
      <c r="E481" s="267">
        <v>0.77</v>
      </c>
      <c r="F481" s="259">
        <v>0.38</v>
      </c>
      <c r="G481" s="259">
        <v>10.28</v>
      </c>
      <c r="H481" s="250">
        <v>45.22</v>
      </c>
      <c r="I481" s="647">
        <v>0</v>
      </c>
      <c r="J481" s="647">
        <v>2.1999999999999999E-2</v>
      </c>
      <c r="K481" s="647">
        <v>2.1999999999999999E-2</v>
      </c>
      <c r="L481" s="671">
        <v>0</v>
      </c>
      <c r="M481" s="672">
        <v>3.8</v>
      </c>
      <c r="N481" s="672">
        <v>13</v>
      </c>
      <c r="O481" s="647">
        <v>2.6</v>
      </c>
      <c r="P481" s="673">
        <v>2.4E-2</v>
      </c>
      <c r="Q481" s="313">
        <v>19</v>
      </c>
      <c r="R481" s="38"/>
      <c r="S481" s="30"/>
      <c r="T481" s="30"/>
      <c r="U481" s="94"/>
      <c r="V481" s="52"/>
      <c r="W481" s="52"/>
      <c r="X481" s="52"/>
      <c r="Y481" s="369"/>
      <c r="Z481" s="314"/>
      <c r="AA481" s="38"/>
      <c r="AB481" s="38"/>
    </row>
    <row r="482" spans="2:28">
      <c r="B482" s="317" t="s">
        <v>256</v>
      </c>
      <c r="C482" s="403"/>
      <c r="D482" s="42">
        <f>D478+D481+100+20</f>
        <v>340</v>
      </c>
      <c r="E482" s="405">
        <f t="shared" ref="E482:P482" si="100">SUM(E478:E481)</f>
        <v>7.6899999999999995</v>
      </c>
      <c r="F482" s="445">
        <f t="shared" si="100"/>
        <v>7.7949999999999999</v>
      </c>
      <c r="G482" s="406">
        <f t="shared" si="100"/>
        <v>34.630000000000003</v>
      </c>
      <c r="H482" s="594">
        <f t="shared" si="100"/>
        <v>237.83500000000001</v>
      </c>
      <c r="I482" s="715">
        <f t="shared" si="100"/>
        <v>2.9379999999999997</v>
      </c>
      <c r="J482" s="406">
        <f t="shared" si="100"/>
        <v>0.17799999999999999</v>
      </c>
      <c r="K482" s="445">
        <f t="shared" si="100"/>
        <v>0.18599999999999997</v>
      </c>
      <c r="L482" s="445">
        <f t="shared" si="100"/>
        <v>64.582999999999998</v>
      </c>
      <c r="M482" s="549">
        <f t="shared" si="100"/>
        <v>340.60500000000002</v>
      </c>
      <c r="N482" s="549">
        <f t="shared" si="100"/>
        <v>321.762</v>
      </c>
      <c r="O482" s="549">
        <f t="shared" si="100"/>
        <v>55.689</v>
      </c>
      <c r="P482" s="596">
        <f t="shared" si="100"/>
        <v>1.1580000000000001</v>
      </c>
      <c r="R482" s="38"/>
      <c r="S482" s="30"/>
      <c r="T482" s="384"/>
      <c r="U482" s="56"/>
      <c r="V482" s="271"/>
      <c r="W482" s="272"/>
      <c r="X482" s="273"/>
      <c r="Y482" s="274"/>
      <c r="Z482" s="275"/>
      <c r="AA482" s="72"/>
      <c r="AB482" s="38"/>
    </row>
    <row r="483" spans="2:28">
      <c r="B483" s="330"/>
      <c r="C483" s="331" t="s">
        <v>11</v>
      </c>
      <c r="D483" s="527">
        <v>0.1</v>
      </c>
      <c r="E483" s="414">
        <v>7.7</v>
      </c>
      <c r="F483" s="415">
        <v>7.9</v>
      </c>
      <c r="G483" s="416">
        <v>33.5</v>
      </c>
      <c r="H483" s="416">
        <v>235</v>
      </c>
      <c r="I483" s="337">
        <v>6</v>
      </c>
      <c r="J483" s="337">
        <v>0.12</v>
      </c>
      <c r="K483" s="473">
        <v>0.14000000000000001</v>
      </c>
      <c r="L483" s="789">
        <v>70</v>
      </c>
      <c r="M483" s="790">
        <v>110</v>
      </c>
      <c r="N483" s="791">
        <v>110</v>
      </c>
      <c r="O483" s="789">
        <v>25</v>
      </c>
      <c r="P483" s="792">
        <v>1.2</v>
      </c>
      <c r="R483" s="38"/>
      <c r="S483" s="39"/>
      <c r="T483" s="279"/>
      <c r="U483" s="528"/>
      <c r="V483" s="281"/>
      <c r="W483" s="281"/>
      <c r="X483" s="281"/>
      <c r="Y483" s="281"/>
      <c r="Z483" s="529"/>
      <c r="AA483" s="69"/>
      <c r="AB483" s="38"/>
    </row>
    <row r="484" spans="2:28">
      <c r="B484" s="345"/>
      <c r="C484" s="346" t="s">
        <v>476</v>
      </c>
      <c r="D484" s="347"/>
      <c r="E484" s="348">
        <f>(E482*100/E455)-10</f>
        <v>-1.2987012987013102E-2</v>
      </c>
      <c r="F484" s="349">
        <f t="shared" ref="F484:N484" si="101">(F482*100/F455)-10</f>
        <v>-0.13291139240506311</v>
      </c>
      <c r="G484" s="349">
        <f t="shared" si="101"/>
        <v>0.33731343283582227</v>
      </c>
      <c r="H484" s="349">
        <f t="shared" si="101"/>
        <v>0.12063829787233971</v>
      </c>
      <c r="I484" s="349">
        <f t="shared" si="101"/>
        <v>-5.1033333333333344</v>
      </c>
      <c r="J484" s="478">
        <f t="shared" si="101"/>
        <v>4.8333333333333339</v>
      </c>
      <c r="K484" s="478">
        <f t="shared" si="101"/>
        <v>3.2857142857142847</v>
      </c>
      <c r="L484" s="349">
        <f t="shared" si="101"/>
        <v>-0.77385714285714258</v>
      </c>
      <c r="M484" s="349">
        <f t="shared" si="101"/>
        <v>20.96409090909091</v>
      </c>
      <c r="N484" s="349">
        <f t="shared" si="101"/>
        <v>19.251090909090909</v>
      </c>
      <c r="O484" s="349">
        <f>(O482*100/O455)-10</f>
        <v>12.275599999999997</v>
      </c>
      <c r="P484" s="352">
        <f>(P482*100/P455)-10</f>
        <v>-0.34999999999999964</v>
      </c>
      <c r="Q484" s="46"/>
      <c r="R484" s="80"/>
      <c r="S484" s="30"/>
      <c r="T484" s="275"/>
      <c r="U484" s="52"/>
      <c r="V484" s="98"/>
      <c r="W484" s="98"/>
      <c r="X484" s="98"/>
      <c r="Y484" s="98"/>
      <c r="Z484" s="69"/>
      <c r="AA484" s="69"/>
      <c r="AB484" s="38"/>
    </row>
    <row r="485" spans="2:28">
      <c r="Q485" s="46"/>
      <c r="R485" s="58"/>
      <c r="S485" s="56"/>
      <c r="T485" s="67"/>
      <c r="U485" s="52"/>
      <c r="V485" s="98"/>
      <c r="W485" s="95"/>
      <c r="X485" s="314"/>
      <c r="Y485" s="508"/>
      <c r="Z485" s="69"/>
    </row>
    <row r="486" spans="2:28">
      <c r="Q486" s="46"/>
      <c r="R486" s="28"/>
      <c r="S486" s="30"/>
      <c r="T486" s="107"/>
      <c r="U486" s="52"/>
      <c r="V486" s="52"/>
      <c r="W486" s="95"/>
      <c r="X486" s="314"/>
      <c r="Y486" s="508"/>
      <c r="Z486" s="69"/>
    </row>
    <row r="487" spans="2:28">
      <c r="B487" s="462"/>
      <c r="C487" s="403" t="s">
        <v>315</v>
      </c>
      <c r="D487" s="463"/>
      <c r="E487" s="464">
        <f t="shared" ref="E487:P487" si="102">E462+E474</f>
        <v>47.789000000000001</v>
      </c>
      <c r="F487" s="407">
        <f t="shared" si="102"/>
        <v>43.366</v>
      </c>
      <c r="G487" s="407">
        <f t="shared" si="102"/>
        <v>206.61600000000004</v>
      </c>
      <c r="H487" s="407">
        <f t="shared" si="102"/>
        <v>1408.3809999999999</v>
      </c>
      <c r="I487" s="407">
        <f t="shared" si="102"/>
        <v>35.5837</v>
      </c>
      <c r="J487" s="407">
        <f t="shared" si="102"/>
        <v>0.58299999999999996</v>
      </c>
      <c r="K487" s="407">
        <f t="shared" si="102"/>
        <v>0.66400000000000003</v>
      </c>
      <c r="L487" s="407">
        <f t="shared" si="102"/>
        <v>223.57300000000001</v>
      </c>
      <c r="M487" s="467">
        <f t="shared" si="102"/>
        <v>487.35399999999993</v>
      </c>
      <c r="N487" s="467">
        <f t="shared" si="102"/>
        <v>405.14189999999996</v>
      </c>
      <c r="O487" s="467">
        <f t="shared" si="102"/>
        <v>124.3141</v>
      </c>
      <c r="P487" s="603">
        <f t="shared" si="102"/>
        <v>5.3130000000000006</v>
      </c>
      <c r="Q487" s="46"/>
      <c r="R487" s="38"/>
      <c r="S487" s="30"/>
      <c r="T487" s="38"/>
      <c r="U487" s="52"/>
      <c r="V487" s="52"/>
      <c r="W487" s="95"/>
      <c r="X487" s="314"/>
      <c r="Y487" s="508"/>
      <c r="Z487" s="69"/>
    </row>
    <row r="488" spans="2:28">
      <c r="B488" s="470"/>
      <c r="C488" s="471" t="s">
        <v>11</v>
      </c>
      <c r="D488" s="527">
        <v>0.6</v>
      </c>
      <c r="E488" s="472">
        <v>46.2</v>
      </c>
      <c r="F488" s="337">
        <v>47.4</v>
      </c>
      <c r="G488" s="473">
        <v>201</v>
      </c>
      <c r="H488" s="473">
        <v>1410</v>
      </c>
      <c r="I488" s="417">
        <v>36</v>
      </c>
      <c r="J488" s="338">
        <v>0.72</v>
      </c>
      <c r="K488" s="339">
        <v>0.84</v>
      </c>
      <c r="L488" s="340">
        <v>420</v>
      </c>
      <c r="M488" s="474">
        <v>660</v>
      </c>
      <c r="N488" s="342">
        <v>660</v>
      </c>
      <c r="O488" s="342">
        <v>150</v>
      </c>
      <c r="P488" s="343">
        <v>7.2</v>
      </c>
      <c r="Q488" s="46"/>
      <c r="R488" s="28"/>
      <c r="S488" s="30"/>
      <c r="T488" s="52"/>
      <c r="U488" s="429"/>
      <c r="V488" s="992"/>
      <c r="W488" s="429"/>
      <c r="X488" s="688"/>
      <c r="Y488" s="689"/>
      <c r="Z488" s="69"/>
    </row>
    <row r="489" spans="2:28">
      <c r="B489" s="345"/>
      <c r="C489" s="346" t="s">
        <v>476</v>
      </c>
      <c r="D489" s="347"/>
      <c r="E489" s="348">
        <f>(E487*100/E455)-60</f>
        <v>2.0636363636363697</v>
      </c>
      <c r="F489" s="349">
        <f>(F487*100/F455)-60</f>
        <v>-5.1063291139240476</v>
      </c>
      <c r="G489" s="349">
        <f t="shared" ref="G489:O489" si="103">(G487*100/G455)-60</f>
        <v>1.6764179104477819</v>
      </c>
      <c r="H489" s="349">
        <f t="shared" si="103"/>
        <v>-6.8893617021288378E-2</v>
      </c>
      <c r="I489" s="349">
        <f t="shared" si="103"/>
        <v>-0.69383333333333752</v>
      </c>
      <c r="J489" s="349">
        <f t="shared" si="103"/>
        <v>-11.416666666666664</v>
      </c>
      <c r="K489" s="349">
        <f t="shared" si="103"/>
        <v>-12.571428571428562</v>
      </c>
      <c r="L489" s="349">
        <f t="shared" si="103"/>
        <v>-28.061</v>
      </c>
      <c r="M489" s="349">
        <f t="shared" si="103"/>
        <v>-15.695090909090915</v>
      </c>
      <c r="N489" s="349">
        <f t="shared" si="103"/>
        <v>-23.168918181818185</v>
      </c>
      <c r="O489" s="349">
        <f t="shared" si="103"/>
        <v>-10.274360000000001</v>
      </c>
      <c r="P489" s="352">
        <f>(P487*100/P455)-60</f>
        <v>-15.724999999999994</v>
      </c>
      <c r="Q489" s="46"/>
      <c r="R489" s="28"/>
      <c r="S489" s="30"/>
      <c r="T489" s="94"/>
      <c r="U489" s="38"/>
      <c r="V489" s="38"/>
      <c r="W489" s="10"/>
      <c r="X489" s="921"/>
      <c r="Y489" s="42"/>
      <c r="Z489" s="1"/>
    </row>
    <row r="490" spans="2:28">
      <c r="Q490" s="46"/>
      <c r="R490" s="38"/>
      <c r="S490" s="39"/>
      <c r="T490" s="38"/>
      <c r="U490" s="395"/>
      <c r="V490" s="395"/>
      <c r="W490" s="993"/>
      <c r="X490" s="921"/>
      <c r="Y490" s="9"/>
      <c r="Z490" s="1"/>
    </row>
    <row r="491" spans="2:28">
      <c r="B491" s="462"/>
      <c r="C491" s="403" t="s">
        <v>314</v>
      </c>
      <c r="D491" s="463"/>
      <c r="E491" s="464">
        <f t="shared" ref="E491:P491" si="104">E474+E482</f>
        <v>35.795999999999999</v>
      </c>
      <c r="F491" s="407">
        <f t="shared" si="104"/>
        <v>31.386000000000003</v>
      </c>
      <c r="G491" s="407">
        <f t="shared" si="104"/>
        <v>158.88400000000001</v>
      </c>
      <c r="H491" s="407">
        <f t="shared" si="104"/>
        <v>1059.191</v>
      </c>
      <c r="I491" s="407">
        <f t="shared" si="104"/>
        <v>25.147000000000002</v>
      </c>
      <c r="J491" s="407">
        <f t="shared" si="104"/>
        <v>0.5169999999999999</v>
      </c>
      <c r="K491" s="407">
        <f t="shared" si="104"/>
        <v>0.61199999999999999</v>
      </c>
      <c r="L491" s="407">
        <f t="shared" si="104"/>
        <v>240.333</v>
      </c>
      <c r="M491" s="467">
        <f t="shared" si="104"/>
        <v>646.46599999999989</v>
      </c>
      <c r="N491" s="467">
        <f t="shared" si="104"/>
        <v>603.37799999999993</v>
      </c>
      <c r="O491" s="467">
        <f t="shared" si="104"/>
        <v>157.08609999999999</v>
      </c>
      <c r="P491" s="603">
        <f t="shared" si="104"/>
        <v>4.2282000000000002</v>
      </c>
      <c r="Q491" s="46"/>
      <c r="R491" s="48"/>
      <c r="S491" s="30"/>
      <c r="T491" s="94"/>
      <c r="U491" s="69"/>
      <c r="V491" s="69"/>
      <c r="W491" s="9"/>
      <c r="X491" s="9"/>
      <c r="Y491" s="9"/>
      <c r="Z491" s="1"/>
    </row>
    <row r="492" spans="2:28">
      <c r="B492" s="470"/>
      <c r="C492" s="471" t="s">
        <v>11</v>
      </c>
      <c r="D492" s="527">
        <v>0.45</v>
      </c>
      <c r="E492" s="472">
        <v>34.65</v>
      </c>
      <c r="F492" s="337">
        <v>35.549999999999997</v>
      </c>
      <c r="G492" s="473">
        <v>150.75</v>
      </c>
      <c r="H492" s="473">
        <v>1057.5</v>
      </c>
      <c r="I492" s="417">
        <v>27</v>
      </c>
      <c r="J492" s="338">
        <v>0.54</v>
      </c>
      <c r="K492" s="339">
        <v>0.63</v>
      </c>
      <c r="L492" s="340">
        <v>315</v>
      </c>
      <c r="M492" s="474">
        <v>495</v>
      </c>
      <c r="N492" s="342">
        <v>495</v>
      </c>
      <c r="O492" s="342">
        <v>112.5</v>
      </c>
      <c r="P492" s="343">
        <v>5.4</v>
      </c>
      <c r="Q492" s="46"/>
      <c r="R492" s="10"/>
      <c r="S492" s="69"/>
      <c r="T492" s="69"/>
      <c r="U492" s="69"/>
      <c r="V492" s="69"/>
      <c r="W492" s="9"/>
      <c r="X492" s="9"/>
      <c r="Y492" s="9"/>
      <c r="Z492" s="1"/>
    </row>
    <row r="493" spans="2:28">
      <c r="B493" s="345"/>
      <c r="C493" s="346" t="s">
        <v>476</v>
      </c>
      <c r="D493" s="347"/>
      <c r="E493" s="348">
        <f>(E491*100/E455)-45</f>
        <v>1.4883116883116898</v>
      </c>
      <c r="F493" s="349">
        <f t="shared" ref="F493:O493" si="105">(F491*100/F455)-45</f>
        <v>-5.2708860759493632</v>
      </c>
      <c r="G493" s="349">
        <f t="shared" si="105"/>
        <v>2.4280597014925434</v>
      </c>
      <c r="H493" s="349">
        <f t="shared" si="105"/>
        <v>7.1957446808511349E-2</v>
      </c>
      <c r="I493" s="349">
        <f t="shared" si="105"/>
        <v>-3.0883333333333312</v>
      </c>
      <c r="J493" s="478">
        <f t="shared" si="105"/>
        <v>-1.9166666666666714</v>
      </c>
      <c r="K493" s="478">
        <f t="shared" si="105"/>
        <v>-1.2857142857142847</v>
      </c>
      <c r="L493" s="349">
        <f t="shared" si="105"/>
        <v>-10.666714285714285</v>
      </c>
      <c r="M493" s="349">
        <f t="shared" si="105"/>
        <v>13.769636363636359</v>
      </c>
      <c r="N493" s="349">
        <f t="shared" si="105"/>
        <v>9.8525454545454494</v>
      </c>
      <c r="O493" s="349">
        <f t="shared" si="105"/>
        <v>17.834439999999994</v>
      </c>
      <c r="P493" s="352">
        <f>(P491*100/P455)-45</f>
        <v>-9.7650000000000006</v>
      </c>
      <c r="Q493" s="46"/>
      <c r="R493" s="10"/>
      <c r="S493" s="676"/>
      <c r="T493" s="362"/>
      <c r="U493" s="362"/>
      <c r="V493" s="362"/>
      <c r="W493" s="994"/>
      <c r="X493" s="994"/>
      <c r="Y493" s="995"/>
      <c r="Z493" s="1"/>
    </row>
    <row r="494" spans="2:28">
      <c r="K494"/>
      <c r="P494"/>
      <c r="Q494" s="46"/>
      <c r="R494" s="23"/>
      <c r="S494" s="679"/>
      <c r="T494" s="678"/>
      <c r="U494" s="678"/>
      <c r="V494" s="678"/>
      <c r="W494" s="996"/>
      <c r="X494" s="997"/>
      <c r="Y494" s="998"/>
      <c r="Z494" s="1"/>
    </row>
    <row r="495" spans="2:28">
      <c r="B495" s="480" t="s">
        <v>351</v>
      </c>
      <c r="C495" s="403"/>
      <c r="D495" s="463"/>
      <c r="E495" s="683">
        <f t="shared" ref="E495:P495" si="106">E462+E474+E482</f>
        <v>55.478999999999999</v>
      </c>
      <c r="F495" s="684">
        <f t="shared" si="106"/>
        <v>51.161000000000001</v>
      </c>
      <c r="G495" s="684">
        <f t="shared" si="106"/>
        <v>241.24600000000004</v>
      </c>
      <c r="H495" s="684">
        <f t="shared" si="106"/>
        <v>1646.2159999999999</v>
      </c>
      <c r="I495" s="684">
        <f t="shared" si="106"/>
        <v>38.521700000000003</v>
      </c>
      <c r="J495" s="684">
        <f t="shared" si="106"/>
        <v>0.7609999999999999</v>
      </c>
      <c r="K495" s="684">
        <f t="shared" si="106"/>
        <v>0.85</v>
      </c>
      <c r="L495" s="684">
        <f t="shared" si="106"/>
        <v>288.15600000000001</v>
      </c>
      <c r="M495" s="685">
        <f t="shared" si="106"/>
        <v>827.95899999999995</v>
      </c>
      <c r="N495" s="686">
        <f t="shared" si="106"/>
        <v>726.90390000000002</v>
      </c>
      <c r="O495" s="685">
        <f t="shared" si="106"/>
        <v>180.00309999999999</v>
      </c>
      <c r="P495" s="687">
        <f t="shared" si="106"/>
        <v>6.471000000000001</v>
      </c>
      <c r="Q495" s="46"/>
      <c r="R495" s="999"/>
      <c r="S495" s="482"/>
      <c r="T495" s="682"/>
      <c r="U495" s="682"/>
      <c r="V495" s="682"/>
      <c r="W495" s="23"/>
      <c r="X495" s="998"/>
      <c r="Y495" s="998"/>
      <c r="Z495" s="1"/>
    </row>
    <row r="496" spans="2:28">
      <c r="B496" s="330"/>
      <c r="C496" s="331" t="s">
        <v>11</v>
      </c>
      <c r="D496" s="527">
        <v>0.7</v>
      </c>
      <c r="E496" s="414">
        <v>53.9</v>
      </c>
      <c r="F496" s="415">
        <v>55.3</v>
      </c>
      <c r="G496" s="416">
        <v>234.5</v>
      </c>
      <c r="H496" s="416">
        <v>1645</v>
      </c>
      <c r="I496" s="417">
        <v>42</v>
      </c>
      <c r="J496" s="338">
        <v>0.84</v>
      </c>
      <c r="K496" s="339">
        <v>0.98</v>
      </c>
      <c r="L496" s="340">
        <v>490</v>
      </c>
      <c r="M496" s="474">
        <v>770</v>
      </c>
      <c r="N496" s="342">
        <v>770</v>
      </c>
      <c r="O496" s="342">
        <v>175</v>
      </c>
      <c r="P496" s="343">
        <v>8.4</v>
      </c>
      <c r="Q496" s="46"/>
      <c r="R496" s="42"/>
      <c r="S496" s="94"/>
      <c r="T496" s="52"/>
      <c r="U496" s="52"/>
      <c r="V496" s="52"/>
      <c r="W496" s="174"/>
      <c r="X496" s="175"/>
      <c r="Y496" s="176"/>
      <c r="Z496" s="1"/>
    </row>
    <row r="497" spans="2:29">
      <c r="B497" s="345"/>
      <c r="C497" s="346" t="s">
        <v>476</v>
      </c>
      <c r="D497" s="347"/>
      <c r="E497" s="348">
        <f>(E495*100/E455)-70</f>
        <v>2.0506493506493513</v>
      </c>
      <c r="F497" s="349">
        <f t="shared" ref="F497:O497" si="107">(F495*100/F455)-70</f>
        <v>-5.2392405063291108</v>
      </c>
      <c r="G497" s="349">
        <f t="shared" si="107"/>
        <v>2.0137313432835953</v>
      </c>
      <c r="H497" s="349">
        <f t="shared" si="107"/>
        <v>5.1744680851058433E-2</v>
      </c>
      <c r="I497" s="349">
        <f t="shared" si="107"/>
        <v>-5.7971666666666692</v>
      </c>
      <c r="J497" s="478">
        <f t="shared" si="107"/>
        <v>-6.5833333333333357</v>
      </c>
      <c r="K497" s="478">
        <f t="shared" si="107"/>
        <v>-9.2857142857142847</v>
      </c>
      <c r="L497" s="349">
        <f t="shared" si="107"/>
        <v>-28.834857142857139</v>
      </c>
      <c r="M497" s="349">
        <f t="shared" si="107"/>
        <v>5.2689999999999912</v>
      </c>
      <c r="N497" s="349">
        <f t="shared" si="107"/>
        <v>-3.9178272727272798</v>
      </c>
      <c r="O497" s="349">
        <f t="shared" si="107"/>
        <v>2.0012399999999957</v>
      </c>
      <c r="P497" s="352">
        <f>(P495*100/P455)-70</f>
        <v>-16.074999999999989</v>
      </c>
      <c r="Q497" s="46"/>
      <c r="R497" s="4"/>
      <c r="S497" s="94"/>
      <c r="T497" s="99"/>
      <c r="U497" s="99"/>
      <c r="V497" s="99"/>
      <c r="W497" s="95"/>
      <c r="X497" s="175"/>
      <c r="Y497" s="738"/>
      <c r="Z497" s="1"/>
    </row>
    <row r="498" spans="2:29">
      <c r="Q498" s="46"/>
      <c r="R498" s="4"/>
      <c r="S498" s="94"/>
      <c r="T498" s="52"/>
      <c r="U498" s="52"/>
      <c r="V498" s="52"/>
      <c r="W498" s="174"/>
      <c r="X498" s="175"/>
      <c r="Y498" s="738"/>
      <c r="Z498" s="1"/>
    </row>
    <row r="499" spans="2:29">
      <c r="I499" s="9"/>
      <c r="J499" s="9"/>
      <c r="K499" s="9"/>
      <c r="L499" s="9"/>
      <c r="M499" s="9"/>
      <c r="N499" s="9"/>
      <c r="O499" s="9"/>
      <c r="P499" s="9"/>
      <c r="Q499" s="46"/>
      <c r="R499" s="90"/>
      <c r="S499" s="107"/>
      <c r="T499" s="52"/>
      <c r="U499" s="52"/>
      <c r="V499" s="52"/>
      <c r="W499" s="174"/>
      <c r="X499" s="449"/>
      <c r="Y499" s="738"/>
      <c r="Z499" s="1"/>
    </row>
    <row r="500" spans="2:29">
      <c r="I500" s="126"/>
      <c r="J500" s="126"/>
      <c r="K500" s="126"/>
      <c r="L500" s="126"/>
      <c r="M500" s="126"/>
      <c r="N500" s="126"/>
      <c r="O500" s="126"/>
      <c r="P500" s="126"/>
      <c r="Q500" s="46"/>
      <c r="R500" s="4"/>
      <c r="S500" s="94"/>
      <c r="T500" s="52"/>
      <c r="U500" s="52"/>
      <c r="V500" s="52"/>
      <c r="W500" s="174"/>
      <c r="X500" s="175"/>
      <c r="Y500" s="738"/>
      <c r="Z500" s="1"/>
    </row>
    <row r="501" spans="2:29">
      <c r="C501" s="44"/>
      <c r="D501" s="13" t="s">
        <v>212</v>
      </c>
      <c r="E501" s="60"/>
      <c r="R501" s="4"/>
      <c r="S501" s="94"/>
      <c r="T501" s="52"/>
      <c r="U501" s="52"/>
      <c r="V501" s="52"/>
      <c r="W501" s="174"/>
      <c r="X501" s="175"/>
      <c r="Y501" s="738"/>
      <c r="Z501" s="1"/>
    </row>
    <row r="502" spans="2:29">
      <c r="C502" s="15" t="s">
        <v>886</v>
      </c>
      <c r="D502" s="22"/>
      <c r="E502" s="2"/>
      <c r="F502"/>
      <c r="I502"/>
      <c r="J502"/>
      <c r="K502" s="36"/>
      <c r="L502" s="36"/>
      <c r="M502"/>
      <c r="N502"/>
      <c r="O502"/>
      <c r="P502"/>
      <c r="Q502" s="38"/>
      <c r="R502" s="4"/>
      <c r="S502" s="94"/>
      <c r="T502" s="52"/>
      <c r="U502" s="101"/>
      <c r="V502" s="52"/>
      <c r="W502" s="174"/>
      <c r="X502" s="449"/>
      <c r="Y502" s="735"/>
      <c r="Z502" s="1"/>
    </row>
    <row r="503" spans="2:29">
      <c r="C503" s="91" t="s">
        <v>361</v>
      </c>
      <c r="I503" s="155" t="s">
        <v>382</v>
      </c>
      <c r="N503" s="9"/>
      <c r="R503" s="10"/>
      <c r="S503" s="31"/>
      <c r="T503" s="215"/>
      <c r="U503" s="387"/>
      <c r="V503" s="215"/>
      <c r="W503" s="919"/>
      <c r="X503" s="920"/>
      <c r="Y503" s="638"/>
      <c r="Z503" s="1"/>
    </row>
    <row r="504" spans="2:29">
      <c r="C504" s="44" t="s">
        <v>887</v>
      </c>
      <c r="R504" s="10"/>
      <c r="S504" s="69"/>
      <c r="T504" s="69"/>
      <c r="U504" s="69"/>
      <c r="V504" s="69"/>
      <c r="W504" s="9"/>
      <c r="X504" s="921"/>
      <c r="Y504" s="42"/>
      <c r="Z504" s="1"/>
    </row>
    <row r="505" spans="2:29" ht="21">
      <c r="B505" s="111" t="s">
        <v>355</v>
      </c>
      <c r="C505" s="36"/>
      <c r="D505"/>
      <c r="F505" s="157" t="s">
        <v>918</v>
      </c>
      <c r="I505" s="158" t="s">
        <v>0</v>
      </c>
      <c r="J505"/>
      <c r="K505" s="43" t="s">
        <v>474</v>
      </c>
      <c r="L505" s="36"/>
      <c r="M505" s="36"/>
      <c r="N505" s="159"/>
      <c r="P505" s="80"/>
      <c r="R505" s="42"/>
      <c r="S505" s="67"/>
      <c r="T505" s="69"/>
      <c r="U505" s="69"/>
      <c r="V505" s="69"/>
      <c r="W505" s="9"/>
      <c r="X505" s="9"/>
      <c r="Y505" s="9"/>
      <c r="Z505" s="1"/>
    </row>
    <row r="506" spans="2:29">
      <c r="B506" s="160" t="s">
        <v>357</v>
      </c>
      <c r="C506" s="161" t="s">
        <v>919</v>
      </c>
      <c r="D506" s="162" t="s">
        <v>180</v>
      </c>
      <c r="E506" s="163" t="s">
        <v>181</v>
      </c>
      <c r="F506" s="164"/>
      <c r="G506" s="164"/>
      <c r="H506" s="167"/>
      <c r="I506" s="166" t="s">
        <v>333</v>
      </c>
      <c r="J506" s="167"/>
      <c r="K506" s="168"/>
      <c r="L506" s="169"/>
      <c r="M506" s="170" t="s">
        <v>377</v>
      </c>
      <c r="N506" s="167"/>
      <c r="O506" s="167"/>
      <c r="P506" s="484"/>
      <c r="Q506" s="172" t="s">
        <v>368</v>
      </c>
      <c r="R506" s="4"/>
      <c r="S506" s="107"/>
      <c r="U506" s="1000"/>
      <c r="V506" s="371"/>
      <c r="W506" s="174"/>
      <c r="X506" s="1001"/>
      <c r="Y506" s="738"/>
      <c r="Z506" s="1"/>
    </row>
    <row r="507" spans="2:29">
      <c r="B507" s="177" t="s">
        <v>335</v>
      </c>
      <c r="C507" s="178"/>
      <c r="D507" s="179" t="s">
        <v>187</v>
      </c>
      <c r="E507" s="180"/>
      <c r="F507" s="181"/>
      <c r="G507" s="182" t="s">
        <v>924</v>
      </c>
      <c r="H507" s="183" t="s">
        <v>753</v>
      </c>
      <c r="I507" s="486"/>
      <c r="J507" s="486"/>
      <c r="K507" s="486"/>
      <c r="L507" s="487"/>
      <c r="M507" s="488" t="s">
        <v>376</v>
      </c>
      <c r="N507" s="486"/>
      <c r="O507" s="486"/>
      <c r="P507" s="487"/>
      <c r="Q507" s="188" t="s">
        <v>364</v>
      </c>
      <c r="R507" s="63"/>
      <c r="S507" s="94"/>
      <c r="T507" s="1002"/>
      <c r="U507" s="1002"/>
      <c r="V507" s="52"/>
      <c r="W507" s="174"/>
      <c r="X507" s="449"/>
      <c r="Y507" s="738"/>
      <c r="Z507" s="1"/>
    </row>
    <row r="508" spans="2:29">
      <c r="B508" s="177" t="s">
        <v>344</v>
      </c>
      <c r="C508" s="178" t="s">
        <v>186</v>
      </c>
      <c r="D508" s="193"/>
      <c r="E508" s="179" t="s">
        <v>188</v>
      </c>
      <c r="F508" s="194" t="s">
        <v>56</v>
      </c>
      <c r="G508" s="182" t="s">
        <v>925</v>
      </c>
      <c r="H508" s="195" t="s">
        <v>191</v>
      </c>
      <c r="I508" s="180"/>
      <c r="J508" s="196"/>
      <c r="K508" s="167"/>
      <c r="L508" s="196"/>
      <c r="M508" s="197" t="s">
        <v>345</v>
      </c>
      <c r="N508" s="198" t="s">
        <v>346</v>
      </c>
      <c r="O508" s="199" t="s">
        <v>347</v>
      </c>
      <c r="P508" s="200" t="s">
        <v>348</v>
      </c>
      <c r="Q508" s="490" t="s">
        <v>319</v>
      </c>
      <c r="R508" s="4"/>
      <c r="S508" s="94"/>
      <c r="T508" s="52"/>
      <c r="U508" s="52"/>
      <c r="V508" s="52"/>
      <c r="W508" s="174"/>
      <c r="X508" s="737"/>
      <c r="Y508" s="738"/>
      <c r="Z508" s="1"/>
    </row>
    <row r="509" spans="2:29">
      <c r="B509" s="203"/>
      <c r="C509" s="204"/>
      <c r="D509" s="184"/>
      <c r="E509" s="205" t="s">
        <v>6</v>
      </c>
      <c r="F509" s="206" t="s">
        <v>7</v>
      </c>
      <c r="G509" s="491" t="s">
        <v>8</v>
      </c>
      <c r="H509" s="208" t="s">
        <v>468</v>
      </c>
      <c r="I509" s="209" t="s">
        <v>336</v>
      </c>
      <c r="J509" s="210" t="s">
        <v>337</v>
      </c>
      <c r="K509" s="211" t="s">
        <v>338</v>
      </c>
      <c r="L509" s="210" t="s">
        <v>339</v>
      </c>
      <c r="M509" s="212" t="s">
        <v>340</v>
      </c>
      <c r="N509" s="210" t="s">
        <v>341</v>
      </c>
      <c r="O509" s="211" t="s">
        <v>342</v>
      </c>
      <c r="P509" s="213" t="s">
        <v>343</v>
      </c>
      <c r="Q509" s="204"/>
      <c r="R509" s="1003"/>
      <c r="S509" s="94"/>
      <c r="T509" s="52"/>
      <c r="U509" s="52"/>
      <c r="V509" s="52"/>
      <c r="W509" s="174"/>
      <c r="X509" s="1004"/>
      <c r="Y509" s="1005"/>
      <c r="Z509" s="1"/>
    </row>
    <row r="510" spans="2:29">
      <c r="B510" s="216" t="s">
        <v>884</v>
      </c>
      <c r="C510" s="217"/>
      <c r="D510" s="218">
        <v>1</v>
      </c>
      <c r="E510" s="219">
        <v>77</v>
      </c>
      <c r="F510" s="220">
        <v>79</v>
      </c>
      <c r="G510" s="221">
        <v>335</v>
      </c>
      <c r="H510" s="221">
        <v>2350</v>
      </c>
      <c r="I510" s="219">
        <v>60</v>
      </c>
      <c r="J510" s="220">
        <v>1.2</v>
      </c>
      <c r="K510" s="220">
        <v>1.4</v>
      </c>
      <c r="L510" s="493">
        <v>700</v>
      </c>
      <c r="M510" s="494">
        <v>1100</v>
      </c>
      <c r="N510" s="494">
        <v>1100</v>
      </c>
      <c r="O510" s="494">
        <v>250</v>
      </c>
      <c r="P510" s="494">
        <v>12</v>
      </c>
      <c r="Q510" s="226"/>
      <c r="R510" s="4"/>
      <c r="S510" s="94"/>
      <c r="T510" s="56"/>
      <c r="U510" s="94"/>
      <c r="V510" s="52"/>
      <c r="W510" s="52"/>
      <c r="X510" s="52"/>
      <c r="Y510" s="401"/>
      <c r="Z510" s="314"/>
      <c r="AA510" s="519"/>
      <c r="AB510" s="38"/>
      <c r="AC510" s="38"/>
    </row>
    <row r="511" spans="2:29" ht="15.5">
      <c r="B511" s="355"/>
      <c r="C511" s="426" t="s">
        <v>158</v>
      </c>
      <c r="D511" s="1006"/>
      <c r="E511" s="1007"/>
      <c r="F511" s="1008"/>
      <c r="G511" s="1009"/>
      <c r="H511" s="1010"/>
      <c r="I511" s="359"/>
      <c r="J511" s="359"/>
      <c r="K511" s="359"/>
      <c r="L511" s="359"/>
      <c r="M511" s="359"/>
      <c r="N511" s="359"/>
      <c r="O511" s="359"/>
      <c r="P511" s="1011"/>
      <c r="Q511" s="657"/>
      <c r="R511" s="1012"/>
      <c r="S511" s="38"/>
      <c r="T511" s="30"/>
      <c r="U511" s="94"/>
      <c r="V511" s="52"/>
      <c r="W511" s="52"/>
      <c r="X511" s="98"/>
      <c r="Y511" s="644"/>
      <c r="Z511" s="314"/>
      <c r="AA511" s="38"/>
      <c r="AB511" s="38"/>
      <c r="AC511" s="38"/>
    </row>
    <row r="512" spans="2:29">
      <c r="B512" s="430" t="s">
        <v>452</v>
      </c>
      <c r="C512" s="256" t="s">
        <v>527</v>
      </c>
      <c r="D512" s="246">
        <v>205</v>
      </c>
      <c r="E512" s="267">
        <v>7.4279999999999999</v>
      </c>
      <c r="F512" s="259">
        <v>6.069</v>
      </c>
      <c r="G512" s="386">
        <v>39.982999999999997</v>
      </c>
      <c r="H512" s="250">
        <v>244.261</v>
      </c>
      <c r="I512" s="259">
        <v>0.76700000000000002</v>
      </c>
      <c r="J512" s="259">
        <v>7.9000000000000001E-2</v>
      </c>
      <c r="K512" s="259">
        <v>7.9000000000000001E-2</v>
      </c>
      <c r="L512" s="643">
        <v>33.030999999999999</v>
      </c>
      <c r="M512" s="248">
        <v>163.81</v>
      </c>
      <c r="N512" s="312">
        <v>13.946899999999999</v>
      </c>
      <c r="O512" s="248">
        <v>2.2946</v>
      </c>
      <c r="P512" s="248">
        <v>0.4</v>
      </c>
      <c r="Q512" s="368">
        <v>34</v>
      </c>
      <c r="R512" s="38"/>
      <c r="S512" s="56"/>
      <c r="T512" s="30"/>
      <c r="U512" s="94"/>
      <c r="V512" s="52"/>
      <c r="W512" s="52"/>
      <c r="X512" s="52"/>
      <c r="Y512" s="644"/>
      <c r="Z512" s="314"/>
      <c r="AA512" s="38"/>
      <c r="AB512" s="38"/>
      <c r="AC512" s="38"/>
    </row>
    <row r="513" spans="2:29">
      <c r="B513" s="1013" t="s">
        <v>957</v>
      </c>
      <c r="C513" s="695" t="s">
        <v>962</v>
      </c>
      <c r="D513" s="233">
        <v>10</v>
      </c>
      <c r="E513" s="752">
        <v>0.08</v>
      </c>
      <c r="F513" s="442">
        <v>7.25</v>
      </c>
      <c r="G513" s="442">
        <v>0.13</v>
      </c>
      <c r="H513" s="268">
        <v>66.09</v>
      </c>
      <c r="I513" s="506">
        <v>0</v>
      </c>
      <c r="J513" s="511">
        <v>1E-4</v>
      </c>
      <c r="K513" s="511">
        <v>1E-4</v>
      </c>
      <c r="L513" s="250">
        <v>4</v>
      </c>
      <c r="M513" s="261">
        <v>0.24</v>
      </c>
      <c r="N513" s="248">
        <v>0.3</v>
      </c>
      <c r="O513" s="248">
        <v>0</v>
      </c>
      <c r="P513" s="248">
        <v>2E-3</v>
      </c>
      <c r="Q513" s="253">
        <v>16</v>
      </c>
      <c r="R513" s="80"/>
      <c r="S513" s="30"/>
      <c r="T513" s="30"/>
      <c r="U513" s="94"/>
      <c r="V513" s="52"/>
      <c r="W513" s="52"/>
      <c r="X513" s="52"/>
      <c r="Y513" s="918"/>
      <c r="Z513" s="314"/>
      <c r="AA513" s="38"/>
      <c r="AB513" s="38"/>
      <c r="AC513" s="38"/>
    </row>
    <row r="514" spans="2:29">
      <c r="B514" s="430" t="s">
        <v>870</v>
      </c>
      <c r="C514" s="658" t="s">
        <v>1068</v>
      </c>
      <c r="D514" s="246">
        <v>200</v>
      </c>
      <c r="E514" s="257">
        <v>3.66</v>
      </c>
      <c r="F514" s="258">
        <v>2.847</v>
      </c>
      <c r="G514" s="258">
        <v>11.625</v>
      </c>
      <c r="H514" s="390">
        <v>86.763000000000005</v>
      </c>
      <c r="I514" s="296">
        <v>0.52300000000000002</v>
      </c>
      <c r="J514" s="296">
        <v>3.1E-2</v>
      </c>
      <c r="K514" s="626">
        <v>0.13</v>
      </c>
      <c r="L514" s="441">
        <v>13.28</v>
      </c>
      <c r="M514" s="248">
        <v>108.846</v>
      </c>
      <c r="N514" s="251">
        <v>9.5261999999999993</v>
      </c>
      <c r="O514" s="248">
        <v>23.106999999999999</v>
      </c>
      <c r="P514" s="697">
        <v>0.68100000000000005</v>
      </c>
      <c r="Q514" s="253">
        <v>87</v>
      </c>
      <c r="R514" s="28"/>
      <c r="S514" s="30"/>
      <c r="T514" s="30"/>
      <c r="U514" s="94"/>
      <c r="V514" s="52"/>
      <c r="W514" s="52"/>
      <c r="X514" s="52"/>
      <c r="Y514" s="644"/>
      <c r="Z514" s="314"/>
      <c r="AA514" s="38"/>
      <c r="AB514" s="38"/>
      <c r="AC514" s="38"/>
    </row>
    <row r="515" spans="2:29">
      <c r="B515" s="244" t="s">
        <v>9</v>
      </c>
      <c r="C515" s="658" t="s">
        <v>10</v>
      </c>
      <c r="D515" s="246">
        <v>40</v>
      </c>
      <c r="E515" s="267">
        <v>1.54</v>
      </c>
      <c r="F515" s="259">
        <v>0.55000000000000004</v>
      </c>
      <c r="G515" s="259">
        <v>21.68</v>
      </c>
      <c r="H515" s="250">
        <v>97.83</v>
      </c>
      <c r="I515" s="248">
        <v>0</v>
      </c>
      <c r="J515" s="398">
        <v>4.8000000000000001E-2</v>
      </c>
      <c r="K515" s="249">
        <v>1.6E-2</v>
      </c>
      <c r="L515" s="250">
        <v>0</v>
      </c>
      <c r="M515" s="248">
        <v>8</v>
      </c>
      <c r="N515" s="248">
        <v>26</v>
      </c>
      <c r="O515" s="248">
        <v>5.6</v>
      </c>
      <c r="P515" s="249">
        <v>0.04</v>
      </c>
      <c r="Q515" s="253">
        <v>20</v>
      </c>
      <c r="R515" s="38"/>
      <c r="S515" s="1014"/>
      <c r="T515" s="30"/>
      <c r="U515" s="94"/>
      <c r="V515" s="52"/>
      <c r="W515" s="52"/>
      <c r="X515" s="52"/>
      <c r="Y515" s="644"/>
      <c r="Z515" s="314"/>
      <c r="AA515" s="38"/>
      <c r="AB515" s="38"/>
      <c r="AC515" s="38"/>
    </row>
    <row r="516" spans="2:29">
      <c r="B516" s="293" t="s">
        <v>9</v>
      </c>
      <c r="C516" s="373" t="s">
        <v>428</v>
      </c>
      <c r="D516" s="294">
        <v>20</v>
      </c>
      <c r="E516" s="295">
        <v>1.1299999999999999</v>
      </c>
      <c r="F516" s="296">
        <v>0.3</v>
      </c>
      <c r="G516" s="296">
        <v>8.3729999999999993</v>
      </c>
      <c r="H516" s="250">
        <v>40.712000000000003</v>
      </c>
      <c r="I516" s="297">
        <v>0</v>
      </c>
      <c r="J516" s="297">
        <v>0.05</v>
      </c>
      <c r="K516" s="297">
        <v>0.05</v>
      </c>
      <c r="L516" s="298">
        <v>0</v>
      </c>
      <c r="M516" s="299">
        <v>6.6</v>
      </c>
      <c r="N516" s="300">
        <v>46.8</v>
      </c>
      <c r="O516" s="297">
        <v>1.32</v>
      </c>
      <c r="P516" s="300">
        <v>8.8000000000000005E-3</v>
      </c>
      <c r="Q516" s="253">
        <v>21</v>
      </c>
      <c r="R516" s="1015"/>
      <c r="S516" s="1014"/>
      <c r="T516" s="30"/>
      <c r="U516" s="94"/>
      <c r="V516" s="52"/>
      <c r="W516" s="101"/>
      <c r="X516" s="52"/>
      <c r="Y516" s="401"/>
      <c r="Z516" s="67"/>
      <c r="AA516" s="38"/>
      <c r="AB516" s="38"/>
      <c r="AC516" s="38"/>
    </row>
    <row r="517" spans="2:29">
      <c r="B517" s="935" t="s">
        <v>485</v>
      </c>
      <c r="C517" s="400" t="s">
        <v>324</v>
      </c>
      <c r="D517" s="306">
        <v>100</v>
      </c>
      <c r="E517" s="307">
        <v>0.78100000000000003</v>
      </c>
      <c r="F517" s="308">
        <v>0.15</v>
      </c>
      <c r="G517" s="309">
        <v>12.21</v>
      </c>
      <c r="H517" s="1016">
        <v>53.281999999999996</v>
      </c>
      <c r="I517" s="310">
        <v>13.34</v>
      </c>
      <c r="J517" s="259">
        <v>0.04</v>
      </c>
      <c r="K517" s="259">
        <v>0.03</v>
      </c>
      <c r="L517" s="250">
        <v>0</v>
      </c>
      <c r="M517" s="248">
        <v>34</v>
      </c>
      <c r="N517" s="248">
        <v>17</v>
      </c>
      <c r="O517" s="259">
        <v>1.3</v>
      </c>
      <c r="P517" s="248">
        <v>0.3</v>
      </c>
      <c r="Q517" s="253">
        <v>94</v>
      </c>
      <c r="R517" s="58"/>
      <c r="S517" s="30"/>
      <c r="T517" s="38"/>
      <c r="U517" s="689"/>
      <c r="V517" s="271"/>
      <c r="W517" s="272"/>
      <c r="X517" s="273"/>
      <c r="Y517" s="274"/>
      <c r="Z517" s="275"/>
      <c r="AA517" s="72"/>
      <c r="AB517" s="38"/>
      <c r="AC517" s="38"/>
    </row>
    <row r="518" spans="2:29">
      <c r="B518" s="317" t="s">
        <v>210</v>
      </c>
      <c r="D518" s="638">
        <f>SUM(D512:D517)</f>
        <v>575</v>
      </c>
      <c r="E518" s="521">
        <f t="shared" ref="E518:P518" si="108">SUM(E512:E517)</f>
        <v>14.618999999999998</v>
      </c>
      <c r="F518" s="445">
        <f t="shared" si="108"/>
        <v>17.166</v>
      </c>
      <c r="G518" s="320">
        <f t="shared" si="108"/>
        <v>94.001000000000005</v>
      </c>
      <c r="H518" s="639">
        <f t="shared" si="108"/>
        <v>588.9380000000001</v>
      </c>
      <c r="I518" s="407">
        <f>SUM(I512:I517)</f>
        <v>14.629999999999999</v>
      </c>
      <c r="J518" s="406">
        <f t="shared" si="108"/>
        <v>0.24810000000000001</v>
      </c>
      <c r="K518" s="406">
        <f t="shared" si="108"/>
        <v>0.30510000000000004</v>
      </c>
      <c r="L518" s="445">
        <f>SUM(L512:L517)</f>
        <v>50.311</v>
      </c>
      <c r="M518" s="549">
        <f t="shared" si="108"/>
        <v>321.49600000000004</v>
      </c>
      <c r="N518" s="549">
        <f t="shared" si="108"/>
        <v>113.5731</v>
      </c>
      <c r="O518" s="549">
        <f t="shared" si="108"/>
        <v>33.621599999999994</v>
      </c>
      <c r="P518" s="596">
        <f t="shared" si="108"/>
        <v>1.4318000000000002</v>
      </c>
      <c r="Q518" s="531"/>
      <c r="R518" s="28"/>
      <c r="S518" s="30"/>
      <c r="T518" s="279"/>
      <c r="U518" s="528"/>
      <c r="V518" s="281"/>
      <c r="W518" s="281"/>
      <c r="X518" s="281"/>
      <c r="Y518" s="281"/>
      <c r="Z518" s="529"/>
      <c r="AA518" s="69"/>
      <c r="AB518" s="38"/>
      <c r="AC518" s="38"/>
    </row>
    <row r="519" spans="2:29">
      <c r="B519" s="470"/>
      <c r="C519" s="471" t="s">
        <v>11</v>
      </c>
      <c r="D519" s="527">
        <v>0.25</v>
      </c>
      <c r="E519" s="938">
        <v>19.25</v>
      </c>
      <c r="F519" s="939">
        <v>19.75</v>
      </c>
      <c r="G519" s="940">
        <v>83.75</v>
      </c>
      <c r="H519" s="941">
        <v>587.5</v>
      </c>
      <c r="I519" s="939">
        <v>15</v>
      </c>
      <c r="J519" s="939">
        <v>0.3</v>
      </c>
      <c r="K519" s="940">
        <v>0.35</v>
      </c>
      <c r="L519" s="342">
        <v>175</v>
      </c>
      <c r="M519" s="341">
        <v>275</v>
      </c>
      <c r="N519" s="342">
        <v>275</v>
      </c>
      <c r="O519" s="342">
        <v>62.5</v>
      </c>
      <c r="P519" s="942">
        <v>3</v>
      </c>
      <c r="Q519" s="531"/>
      <c r="R519" s="53"/>
      <c r="S519" s="30"/>
      <c r="T519" s="275"/>
      <c r="U519" s="52"/>
      <c r="V519" s="98"/>
      <c r="W519" s="98"/>
      <c r="X519" s="98"/>
      <c r="Y519" s="98"/>
      <c r="Z519" s="69"/>
      <c r="AA519" s="69"/>
      <c r="AB519" s="38"/>
      <c r="AC519" s="38"/>
    </row>
    <row r="520" spans="2:29">
      <c r="B520" s="345"/>
      <c r="C520" s="346" t="s">
        <v>476</v>
      </c>
      <c r="D520" s="347"/>
      <c r="E520" s="348">
        <f>(E518*100/E510)-25</f>
        <v>-6.014285714285716</v>
      </c>
      <c r="F520" s="349">
        <f t="shared" ref="F520:O520" si="109">(F518*100/F510)-25</f>
        <v>-3.2708860759493668</v>
      </c>
      <c r="G520" s="349">
        <f t="shared" si="109"/>
        <v>3.0600000000000023</v>
      </c>
      <c r="H520" s="349">
        <f t="shared" si="109"/>
        <v>6.1191489361707596E-2</v>
      </c>
      <c r="I520" s="349">
        <f t="shared" si="109"/>
        <v>-0.61666666666666714</v>
      </c>
      <c r="J520" s="349">
        <f t="shared" si="109"/>
        <v>-4.3249999999999957</v>
      </c>
      <c r="K520" s="349">
        <f t="shared" si="109"/>
        <v>-3.207142857142852</v>
      </c>
      <c r="L520" s="349">
        <f t="shared" si="109"/>
        <v>-17.812714285714286</v>
      </c>
      <c r="M520" s="349">
        <f t="shared" si="109"/>
        <v>4.2269090909090927</v>
      </c>
      <c r="N520" s="349">
        <f t="shared" si="109"/>
        <v>-14.675172727272727</v>
      </c>
      <c r="O520" s="349">
        <f t="shared" si="109"/>
        <v>-11.551360000000003</v>
      </c>
      <c r="P520" s="352">
        <f>(P518*100/P510)-25</f>
        <v>-13.068333333333333</v>
      </c>
      <c r="Q520" s="214"/>
      <c r="R520" s="53"/>
      <c r="S520" s="38"/>
      <c r="T520" s="56"/>
      <c r="U520" s="38"/>
      <c r="V520" s="69"/>
      <c r="W520" s="69"/>
      <c r="X520" s="69"/>
      <c r="Y520" s="69"/>
      <c r="Z520" s="69"/>
      <c r="AA520" s="69"/>
      <c r="AB520" s="38"/>
      <c r="AC520" s="38"/>
    </row>
    <row r="521" spans="2:29">
      <c r="B521" s="355"/>
      <c r="C521" s="232" t="s">
        <v>123</v>
      </c>
      <c r="D521" s="171"/>
      <c r="E521" s="532"/>
      <c r="F521" s="533"/>
      <c r="G521" s="503"/>
      <c r="H521" s="503"/>
      <c r="I521" s="503"/>
      <c r="J521" s="503"/>
      <c r="K521" s="503"/>
      <c r="L521" s="503"/>
      <c r="M521" s="503"/>
      <c r="N521" s="503"/>
      <c r="O521" s="503"/>
      <c r="P521" s="615"/>
      <c r="Q521" s="433"/>
      <c r="R521" s="38"/>
      <c r="S521" s="279"/>
      <c r="T521" s="30"/>
      <c r="U521" s="94"/>
      <c r="V521" s="52"/>
      <c r="W521" s="52"/>
      <c r="X521" s="52"/>
      <c r="Y521" s="95"/>
      <c r="Z521" s="314"/>
      <c r="AA521" s="536"/>
      <c r="AB521" s="38"/>
      <c r="AC521" s="38"/>
    </row>
    <row r="522" spans="2:29">
      <c r="B522" s="435" t="s">
        <v>678</v>
      </c>
      <c r="C522" s="256" t="s">
        <v>679</v>
      </c>
      <c r="D522" s="246">
        <v>60</v>
      </c>
      <c r="E522" s="267">
        <v>0.82499999999999996</v>
      </c>
      <c r="F522" s="259">
        <v>2.7</v>
      </c>
      <c r="G522" s="259">
        <v>4.5750000000000002</v>
      </c>
      <c r="H522" s="260">
        <v>45.6</v>
      </c>
      <c r="I522" s="248">
        <v>2.2799999999999998</v>
      </c>
      <c r="J522" s="248">
        <v>8.0000000000000002E-3</v>
      </c>
      <c r="K522" s="248">
        <v>0.02</v>
      </c>
      <c r="L522" s="248">
        <v>0.6825</v>
      </c>
      <c r="M522" s="248">
        <v>19.425000000000001</v>
      </c>
      <c r="N522" s="248">
        <v>21.08</v>
      </c>
      <c r="O522" s="248">
        <v>11.324999999999999</v>
      </c>
      <c r="P522" s="248">
        <v>0.7</v>
      </c>
      <c r="Q522" s="368">
        <v>15</v>
      </c>
      <c r="R522" s="38"/>
      <c r="S522" s="56"/>
      <c r="T522" s="30"/>
      <c r="U522" s="397"/>
      <c r="V522" s="52"/>
      <c r="W522" s="52"/>
      <c r="X522" s="52"/>
      <c r="Y522" s="918"/>
      <c r="Z522" s="354"/>
      <c r="AA522" s="1017"/>
      <c r="AB522" s="38"/>
      <c r="AC522" s="38"/>
    </row>
    <row r="523" spans="2:29">
      <c r="B523" s="435" t="s">
        <v>920</v>
      </c>
      <c r="C523" s="256" t="s">
        <v>681</v>
      </c>
      <c r="D523" s="1018">
        <v>200</v>
      </c>
      <c r="E523" s="267">
        <v>4.08</v>
      </c>
      <c r="F523" s="259">
        <v>2.2200000000000002</v>
      </c>
      <c r="G523" s="259">
        <v>14.56</v>
      </c>
      <c r="H523" s="260">
        <v>94.58</v>
      </c>
      <c r="I523" s="259">
        <v>4.01</v>
      </c>
      <c r="J523" s="259">
        <v>0.14000000000000001</v>
      </c>
      <c r="K523" s="259">
        <v>0.05</v>
      </c>
      <c r="L523" s="1019">
        <v>121.01</v>
      </c>
      <c r="M523" s="248">
        <v>26.68</v>
      </c>
      <c r="N523" s="248">
        <v>76.36</v>
      </c>
      <c r="O523" s="248">
        <v>27.66</v>
      </c>
      <c r="P523" s="248">
        <v>1.41</v>
      </c>
      <c r="Q523" s="253">
        <v>28</v>
      </c>
      <c r="R523" s="80"/>
      <c r="S523" s="30"/>
      <c r="T523" s="353"/>
      <c r="U523" s="94"/>
      <c r="V523" s="99"/>
      <c r="W523" s="99"/>
      <c r="X523" s="99"/>
      <c r="Y523" s="369"/>
      <c r="Z523" s="354"/>
      <c r="AA523" s="38"/>
      <c r="AB523" s="38"/>
      <c r="AC523" s="38"/>
    </row>
    <row r="524" spans="2:29">
      <c r="B524" s="231" t="s">
        <v>672</v>
      </c>
      <c r="C524" s="1020" t="s">
        <v>1000</v>
      </c>
      <c r="D524" s="294">
        <v>105</v>
      </c>
      <c r="E524" s="261">
        <v>15.19</v>
      </c>
      <c r="F524" s="248">
        <v>13.74</v>
      </c>
      <c r="G524" s="248">
        <v>10.01</v>
      </c>
      <c r="H524" s="260">
        <v>224.46</v>
      </c>
      <c r="I524" s="248">
        <v>0.7</v>
      </c>
      <c r="J524" s="248">
        <v>7.6999999999999999E-2</v>
      </c>
      <c r="K524" s="248">
        <v>0.08</v>
      </c>
      <c r="L524" s="510">
        <v>52.5</v>
      </c>
      <c r="M524" s="248">
        <v>121.8</v>
      </c>
      <c r="N524" s="248">
        <v>203.4</v>
      </c>
      <c r="O524" s="248">
        <v>31.5</v>
      </c>
      <c r="P524" s="248">
        <v>0.82599999999999996</v>
      </c>
      <c r="Q524" s="253">
        <v>68</v>
      </c>
      <c r="R524" s="38"/>
      <c r="S524" s="63"/>
      <c r="T524" s="353"/>
      <c r="U524" s="94"/>
      <c r="V524" s="52"/>
      <c r="W524" s="52"/>
      <c r="X524" s="98"/>
      <c r="Y524" s="401"/>
      <c r="Z524" s="354"/>
      <c r="AA524" s="38"/>
      <c r="AB524" s="38"/>
      <c r="AC524" s="38"/>
    </row>
    <row r="525" spans="2:29">
      <c r="B525" s="618" t="s">
        <v>684</v>
      </c>
      <c r="C525" s="1021" t="s">
        <v>687</v>
      </c>
      <c r="D525" s="294">
        <v>150</v>
      </c>
      <c r="E525" s="267">
        <v>3.7719999999999998</v>
      </c>
      <c r="F525" s="259">
        <v>7.1150000000000002</v>
      </c>
      <c r="G525" s="386">
        <v>10.629</v>
      </c>
      <c r="H525" s="260">
        <v>121.715</v>
      </c>
      <c r="I525" s="259">
        <v>5.1429999999999998</v>
      </c>
      <c r="J525" s="259">
        <v>6.8000000000000005E-2</v>
      </c>
      <c r="K525" s="1022">
        <v>0.11</v>
      </c>
      <c r="L525" s="643">
        <v>41.14</v>
      </c>
      <c r="M525" s="248">
        <v>77.141999999999996</v>
      </c>
      <c r="N525" s="248">
        <v>87.427999999999997</v>
      </c>
      <c r="O525" s="248">
        <v>30.856999999999999</v>
      </c>
      <c r="P525" s="248">
        <v>0.80500000000000005</v>
      </c>
      <c r="Q525" s="253">
        <v>41</v>
      </c>
      <c r="R525" s="38"/>
      <c r="S525" s="30"/>
      <c r="T525" s="652"/>
      <c r="U525" s="94"/>
      <c r="V525" s="52"/>
      <c r="W525" s="52"/>
      <c r="X525" s="52"/>
      <c r="Y525" s="401"/>
      <c r="Z525" s="314"/>
      <c r="AA525" s="38"/>
      <c r="AB525" s="38"/>
      <c r="AC525" s="38"/>
    </row>
    <row r="526" spans="2:29">
      <c r="B526" s="430" t="s">
        <v>742</v>
      </c>
      <c r="C526" s="1023" t="s">
        <v>875</v>
      </c>
      <c r="D526" s="294">
        <v>200</v>
      </c>
      <c r="E526" s="257">
        <v>0.56100000000000005</v>
      </c>
      <c r="F526" s="258">
        <v>0.113</v>
      </c>
      <c r="G526" s="258">
        <v>37.173000000000002</v>
      </c>
      <c r="H526" s="260">
        <v>151.94999999999999</v>
      </c>
      <c r="I526" s="258">
        <v>2.117</v>
      </c>
      <c r="J526" s="259">
        <v>0.01</v>
      </c>
      <c r="K526" s="259">
        <v>0.01</v>
      </c>
      <c r="L526" s="250">
        <v>7.4999999999999997E-2</v>
      </c>
      <c r="M526" s="248">
        <v>13.843</v>
      </c>
      <c r="N526" s="248">
        <v>15.689</v>
      </c>
      <c r="O526" s="258">
        <v>4.9119999999999999</v>
      </c>
      <c r="P526" s="248">
        <v>1.65</v>
      </c>
      <c r="Q526" s="253">
        <v>85</v>
      </c>
      <c r="R526" s="38"/>
      <c r="S526" s="30"/>
      <c r="T526" s="30"/>
      <c r="U526" s="94"/>
      <c r="V526" s="52"/>
      <c r="W526" s="52"/>
      <c r="X526" s="52"/>
      <c r="Y526" s="988"/>
      <c r="Z526" s="314"/>
      <c r="AA526" s="38"/>
      <c r="AB526" s="38"/>
      <c r="AC526" s="38"/>
    </row>
    <row r="527" spans="2:29">
      <c r="B527" s="244" t="s">
        <v>9</v>
      </c>
      <c r="C527" s="256" t="s">
        <v>10</v>
      </c>
      <c r="D527" s="246">
        <v>50</v>
      </c>
      <c r="E527" s="257">
        <v>1.925</v>
      </c>
      <c r="F527" s="258">
        <v>0.68799999999999994</v>
      </c>
      <c r="G527" s="259">
        <v>27.1</v>
      </c>
      <c r="H527" s="260">
        <v>122.292</v>
      </c>
      <c r="I527" s="248">
        <v>0</v>
      </c>
      <c r="J527" s="398">
        <v>0.06</v>
      </c>
      <c r="K527" s="249">
        <v>0.02</v>
      </c>
      <c r="L527" s="250">
        <v>0</v>
      </c>
      <c r="M527" s="261">
        <v>10</v>
      </c>
      <c r="N527" s="248">
        <v>32.5</v>
      </c>
      <c r="O527" s="248">
        <v>7</v>
      </c>
      <c r="P527" s="248">
        <v>5.5E-2</v>
      </c>
      <c r="Q527" s="253">
        <v>20</v>
      </c>
      <c r="R527" s="38"/>
      <c r="S527" s="30"/>
      <c r="T527" s="30"/>
      <c r="U527" s="94"/>
      <c r="V527" s="52"/>
      <c r="W527" s="52"/>
      <c r="X527" s="52"/>
      <c r="Y527" s="988"/>
      <c r="Z527" s="314"/>
      <c r="AA527" s="38"/>
      <c r="AB527" s="38"/>
      <c r="AC527" s="38"/>
    </row>
    <row r="528" spans="2:29">
      <c r="B528" s="293" t="s">
        <v>9</v>
      </c>
      <c r="C528" s="373" t="s">
        <v>428</v>
      </c>
      <c r="D528" s="294">
        <v>30</v>
      </c>
      <c r="E528" s="251">
        <v>1.6950000000000001</v>
      </c>
      <c r="F528" s="248">
        <v>0.45</v>
      </c>
      <c r="G528" s="248">
        <v>12.56</v>
      </c>
      <c r="H528" s="250">
        <v>61.07</v>
      </c>
      <c r="I528" s="248">
        <v>0</v>
      </c>
      <c r="J528" s="248">
        <v>0.08</v>
      </c>
      <c r="K528" s="248">
        <v>0.08</v>
      </c>
      <c r="L528" s="390">
        <v>0</v>
      </c>
      <c r="M528" s="261">
        <v>9.9</v>
      </c>
      <c r="N528" s="248">
        <v>70.2</v>
      </c>
      <c r="O528" s="248">
        <v>1.98</v>
      </c>
      <c r="P528" s="248">
        <v>1.32E-2</v>
      </c>
      <c r="Q528" s="313">
        <v>21</v>
      </c>
      <c r="R528" s="58"/>
      <c r="S528" s="30"/>
      <c r="T528" s="384"/>
      <c r="U528" s="1024"/>
      <c r="V528" s="271"/>
      <c r="W528" s="272"/>
      <c r="X528" s="273"/>
      <c r="Y528" s="274"/>
      <c r="Z528" s="275"/>
      <c r="AA528" s="72"/>
      <c r="AB528" s="38"/>
      <c r="AC528" s="38"/>
    </row>
    <row r="529" spans="2:29">
      <c r="B529" s="402" t="s">
        <v>196</v>
      </c>
      <c r="C529" s="403"/>
      <c r="D529" s="1025">
        <f>SUM(D522:D528)</f>
        <v>795</v>
      </c>
      <c r="E529" s="405">
        <f t="shared" ref="E529:I529" si="110">SUM(E522:E528)</f>
        <v>28.047999999999998</v>
      </c>
      <c r="F529" s="406">
        <f t="shared" si="110"/>
        <v>27.025999999999996</v>
      </c>
      <c r="G529" s="319">
        <f t="shared" si="110"/>
        <v>116.607</v>
      </c>
      <c r="H529" s="639">
        <f t="shared" si="110"/>
        <v>821.66700000000014</v>
      </c>
      <c r="I529" s="406">
        <f t="shared" si="110"/>
        <v>14.25</v>
      </c>
      <c r="J529" s="406">
        <f t="shared" ref="J529:P529" si="111">SUM(J522:J528)</f>
        <v>0.44300000000000006</v>
      </c>
      <c r="K529" s="406">
        <f t="shared" si="111"/>
        <v>0.37000000000000005</v>
      </c>
      <c r="L529" s="406">
        <f t="shared" si="111"/>
        <v>215.40749999999997</v>
      </c>
      <c r="M529" s="549">
        <f t="shared" si="111"/>
        <v>278.78999999999996</v>
      </c>
      <c r="N529" s="549">
        <f>SUM(N522:N528)</f>
        <v>506.65700000000004</v>
      </c>
      <c r="O529" s="549">
        <f t="shared" si="111"/>
        <v>115.23400000000001</v>
      </c>
      <c r="P529" s="594">
        <f t="shared" si="111"/>
        <v>5.4592000000000001</v>
      </c>
      <c r="Q529" s="433"/>
      <c r="R529" s="80"/>
      <c r="S529" s="30"/>
      <c r="T529" s="279"/>
      <c r="U529" s="528"/>
      <c r="V529" s="281"/>
      <c r="W529" s="281"/>
      <c r="X529" s="281"/>
      <c r="Y529" s="281"/>
      <c r="Z529" s="529"/>
      <c r="AA529" s="69"/>
      <c r="AB529" s="38"/>
      <c r="AC529" s="38"/>
    </row>
    <row r="530" spans="2:29">
      <c r="B530" s="330"/>
      <c r="C530" s="331" t="s">
        <v>11</v>
      </c>
      <c r="D530" s="1026">
        <v>0.35</v>
      </c>
      <c r="E530" s="952">
        <v>26.95</v>
      </c>
      <c r="F530" s="338">
        <v>27.65</v>
      </c>
      <c r="G530" s="339">
        <v>117.25</v>
      </c>
      <c r="H530" s="953">
        <v>822.5</v>
      </c>
      <c r="I530" s="338">
        <v>21</v>
      </c>
      <c r="J530" s="338">
        <v>0.42</v>
      </c>
      <c r="K530" s="339">
        <v>0.49</v>
      </c>
      <c r="L530" s="340">
        <v>245</v>
      </c>
      <c r="M530" s="341">
        <v>385</v>
      </c>
      <c r="N530" s="342">
        <v>385</v>
      </c>
      <c r="O530" s="340">
        <v>87.5</v>
      </c>
      <c r="P530" s="343">
        <v>4.2</v>
      </c>
      <c r="Q530" s="531"/>
      <c r="R530" s="302"/>
      <c r="S530" s="384"/>
      <c r="T530" s="275"/>
      <c r="U530" s="52"/>
      <c r="V530" s="98"/>
      <c r="W530" s="98"/>
      <c r="X530" s="98"/>
      <c r="Y530" s="98"/>
      <c r="Z530" s="69"/>
      <c r="AA530" s="69"/>
      <c r="AB530" s="38"/>
      <c r="AC530" s="38"/>
    </row>
    <row r="531" spans="2:29">
      <c r="B531" s="345"/>
      <c r="C531" s="346" t="s">
        <v>476</v>
      </c>
      <c r="D531" s="1027"/>
      <c r="E531" s="348">
        <f>(E529*100/E510)-35</f>
        <v>1.4259740259740212</v>
      </c>
      <c r="F531" s="349">
        <f t="shared" ref="F531:O531" si="112">(F529*100/F510)-35</f>
        <v>-0.7898734177215232</v>
      </c>
      <c r="G531" s="349">
        <f t="shared" si="112"/>
        <v>-0.19194029850746119</v>
      </c>
      <c r="H531" s="349">
        <f t="shared" si="112"/>
        <v>-3.5446808510634753E-2</v>
      </c>
      <c r="I531" s="349">
        <f t="shared" si="112"/>
        <v>-11.25</v>
      </c>
      <c r="J531" s="349">
        <f t="shared" si="112"/>
        <v>1.9166666666666714</v>
      </c>
      <c r="K531" s="349">
        <f t="shared" si="112"/>
        <v>-8.5714285714285658</v>
      </c>
      <c r="L531" s="349">
        <f t="shared" si="112"/>
        <v>-4.2275000000000063</v>
      </c>
      <c r="M531" s="349">
        <f t="shared" si="112"/>
        <v>-9.6554545454545497</v>
      </c>
      <c r="N531" s="349">
        <f t="shared" si="112"/>
        <v>11.05972727272728</v>
      </c>
      <c r="O531" s="349">
        <f t="shared" si="112"/>
        <v>11.093600000000009</v>
      </c>
      <c r="P531" s="352">
        <f>(P529*100/P510)-35</f>
        <v>10.493333333333332</v>
      </c>
      <c r="Q531" s="531"/>
      <c r="R531" s="28"/>
      <c r="S531" s="279"/>
      <c r="T531" s="56"/>
      <c r="U531" s="38"/>
      <c r="V531" s="69"/>
      <c r="W531" s="69"/>
      <c r="X531" s="69"/>
      <c r="Y531" s="69"/>
      <c r="Z531" s="69"/>
      <c r="AA531" s="69"/>
      <c r="AB531" s="38"/>
      <c r="AC531" s="38"/>
    </row>
    <row r="532" spans="2:29">
      <c r="B532" s="425"/>
      <c r="C532" s="426" t="s">
        <v>244</v>
      </c>
      <c r="D532" s="171"/>
      <c r="E532" s="180"/>
      <c r="F532" s="772"/>
      <c r="G532" s="559"/>
      <c r="H532" s="559"/>
      <c r="I532" s="559"/>
      <c r="J532" s="559"/>
      <c r="K532" s="773"/>
      <c r="L532" s="559"/>
      <c r="M532" s="559"/>
      <c r="N532" s="559"/>
      <c r="O532" s="559"/>
      <c r="P532" s="719"/>
      <c r="Q532" s="657"/>
      <c r="R532" s="28"/>
      <c r="S532" s="56"/>
      <c r="T532" s="30"/>
      <c r="U532" s="94"/>
      <c r="V532" s="52"/>
      <c r="W532" s="52"/>
      <c r="X532" s="52"/>
      <c r="Y532" s="1028"/>
      <c r="Z532" s="354"/>
      <c r="AA532" s="38"/>
      <c r="AB532" s="38"/>
      <c r="AC532" s="38"/>
    </row>
    <row r="533" spans="2:29">
      <c r="B533" s="748" t="s">
        <v>572</v>
      </c>
      <c r="C533" s="256" t="s">
        <v>122</v>
      </c>
      <c r="D533" s="246">
        <v>200</v>
      </c>
      <c r="E533" s="295">
        <v>1</v>
      </c>
      <c r="F533" s="296">
        <v>0.2</v>
      </c>
      <c r="G533" s="296">
        <v>20.2</v>
      </c>
      <c r="H533" s="377">
        <v>86</v>
      </c>
      <c r="I533" s="259">
        <v>4</v>
      </c>
      <c r="J533" s="258">
        <v>2.1999999999999999E-2</v>
      </c>
      <c r="K533" s="258">
        <v>2.1999999999999999E-2</v>
      </c>
      <c r="L533" s="643">
        <v>0</v>
      </c>
      <c r="M533" s="248">
        <v>14</v>
      </c>
      <c r="N533" s="248">
        <v>14</v>
      </c>
      <c r="O533" s="248">
        <v>8</v>
      </c>
      <c r="P533" s="248">
        <v>0.28000000000000003</v>
      </c>
      <c r="Q533" s="253">
        <v>91</v>
      </c>
      <c r="R533" s="28"/>
      <c r="S533" s="30"/>
      <c r="T533" s="787"/>
      <c r="U533" s="1029"/>
      <c r="V533" s="102"/>
      <c r="W533" s="52"/>
      <c r="X533" s="52"/>
      <c r="Y533" s="1028"/>
      <c r="Z533" s="314"/>
      <c r="AA533" s="38"/>
      <c r="AB533" s="38"/>
      <c r="AC533" s="38"/>
    </row>
    <row r="534" spans="2:29">
      <c r="B534" s="1030" t="s">
        <v>456</v>
      </c>
      <c r="C534" s="1031" t="s">
        <v>872</v>
      </c>
      <c r="D534" s="1032" t="s">
        <v>269</v>
      </c>
      <c r="E534" s="257">
        <v>5.1769999999999996</v>
      </c>
      <c r="F534" s="258">
        <v>6.9020000000000001</v>
      </c>
      <c r="G534" s="259">
        <v>6.21</v>
      </c>
      <c r="H534" s="377">
        <v>108.26600000000001</v>
      </c>
      <c r="I534" s="386">
        <v>0.44600000000000001</v>
      </c>
      <c r="J534" s="259">
        <v>4.8000000000000001E-2</v>
      </c>
      <c r="K534" s="259">
        <v>0.106</v>
      </c>
      <c r="L534" s="390">
        <v>6.7729999999999997</v>
      </c>
      <c r="M534" s="248">
        <v>69.186999999999998</v>
      </c>
      <c r="N534" s="248">
        <v>14.5253</v>
      </c>
      <c r="O534" s="259">
        <v>4.1078999999999999</v>
      </c>
      <c r="P534" s="248">
        <v>0.52</v>
      </c>
      <c r="Q534" s="253">
        <v>56</v>
      </c>
      <c r="R534" s="28"/>
      <c r="S534" s="771"/>
      <c r="T534" s="30"/>
      <c r="U534" s="94"/>
      <c r="V534" s="52"/>
      <c r="W534" s="52"/>
      <c r="X534" s="52"/>
      <c r="Y534" s="644"/>
      <c r="Z534" s="314"/>
      <c r="AA534" s="38"/>
      <c r="AB534" s="38"/>
      <c r="AC534" s="38"/>
    </row>
    <row r="535" spans="2:29">
      <c r="B535" s="1033" t="s">
        <v>9</v>
      </c>
      <c r="C535" s="400" t="s">
        <v>428</v>
      </c>
      <c r="D535" s="306">
        <v>20</v>
      </c>
      <c r="E535" s="295">
        <v>1.1299999999999999</v>
      </c>
      <c r="F535" s="296">
        <v>0.3</v>
      </c>
      <c r="G535" s="296">
        <v>8.3729999999999993</v>
      </c>
      <c r="H535" s="250">
        <v>40.712000000000003</v>
      </c>
      <c r="I535" s="297">
        <v>0</v>
      </c>
      <c r="J535" s="297">
        <v>0.05</v>
      </c>
      <c r="K535" s="297">
        <v>0.05</v>
      </c>
      <c r="L535" s="298">
        <v>0</v>
      </c>
      <c r="M535" s="299">
        <v>6.6</v>
      </c>
      <c r="N535" s="300">
        <v>46.8</v>
      </c>
      <c r="O535" s="297">
        <v>1.32</v>
      </c>
      <c r="P535" s="300">
        <v>8.8000000000000005E-3</v>
      </c>
      <c r="Q535" s="313">
        <v>21</v>
      </c>
      <c r="R535" s="80"/>
      <c r="S535" s="30"/>
      <c r="T535" s="384"/>
      <c r="U535" s="56"/>
      <c r="V535" s="271"/>
      <c r="W535" s="272"/>
      <c r="X535" s="273"/>
      <c r="Y535" s="274"/>
      <c r="Z535" s="275"/>
      <c r="AA535" s="72"/>
      <c r="AB535" s="38"/>
      <c r="AC535" s="38"/>
    </row>
    <row r="536" spans="2:29">
      <c r="B536" s="317" t="s">
        <v>256</v>
      </c>
      <c r="C536" s="444"/>
      <c r="D536" s="42">
        <f>D533+D535+80+20</f>
        <v>320</v>
      </c>
      <c r="E536" s="405">
        <f>SUM(E533:E535)</f>
        <v>7.3069999999999995</v>
      </c>
      <c r="F536" s="406">
        <f>SUM(F533:F535)</f>
        <v>7.4020000000000001</v>
      </c>
      <c r="G536" s="319">
        <f>SUM(G533:G535)</f>
        <v>34.783000000000001</v>
      </c>
      <c r="H536" s="639">
        <f>SUM(H533:H535)</f>
        <v>234.97800000000001</v>
      </c>
      <c r="I536" s="407">
        <f t="shared" ref="I536:O536" si="113">SUM(I533:I535)</f>
        <v>4.4459999999999997</v>
      </c>
      <c r="J536" s="406">
        <f>SUM(J533:J535)</f>
        <v>0.12000000000000001</v>
      </c>
      <c r="K536" s="406">
        <f t="shared" si="113"/>
        <v>0.17799999999999999</v>
      </c>
      <c r="L536" s="406">
        <f t="shared" si="113"/>
        <v>6.7729999999999997</v>
      </c>
      <c r="M536" s="406">
        <f t="shared" si="113"/>
        <v>89.786999999999992</v>
      </c>
      <c r="N536" s="549">
        <f t="shared" si="113"/>
        <v>75.325299999999999</v>
      </c>
      <c r="O536" s="406">
        <f t="shared" si="113"/>
        <v>13.427900000000001</v>
      </c>
      <c r="P536" s="651">
        <f>SUM(P533:P535)</f>
        <v>0.80880000000000007</v>
      </c>
      <c r="Q536" s="46"/>
      <c r="R536" s="38"/>
      <c r="S536" s="39"/>
      <c r="T536" s="279"/>
      <c r="U536" s="528"/>
      <c r="V536" s="281"/>
      <c r="W536" s="281"/>
      <c r="X536" s="281"/>
      <c r="Y536" s="281"/>
      <c r="Z536" s="529"/>
      <c r="AA536" s="69"/>
      <c r="AB536" s="38"/>
      <c r="AC536" s="38"/>
    </row>
    <row r="537" spans="2:29">
      <c r="B537" s="330"/>
      <c r="C537" s="331" t="s">
        <v>11</v>
      </c>
      <c r="D537" s="527">
        <v>0.1</v>
      </c>
      <c r="E537" s="414">
        <v>7.7</v>
      </c>
      <c r="F537" s="415">
        <v>7.9</v>
      </c>
      <c r="G537" s="416">
        <v>33.5</v>
      </c>
      <c r="H537" s="416">
        <v>235</v>
      </c>
      <c r="I537" s="337">
        <v>6</v>
      </c>
      <c r="J537" s="337">
        <v>0.12</v>
      </c>
      <c r="K537" s="473">
        <v>0.14000000000000001</v>
      </c>
      <c r="L537" s="789">
        <v>70</v>
      </c>
      <c r="M537" s="790">
        <v>110</v>
      </c>
      <c r="N537" s="791">
        <v>110</v>
      </c>
      <c r="O537" s="789">
        <v>25</v>
      </c>
      <c r="P537" s="792">
        <v>1.2</v>
      </c>
      <c r="Q537" s="46"/>
      <c r="R537" s="38"/>
      <c r="S537" s="39"/>
      <c r="T537" s="275"/>
      <c r="U537" s="52"/>
      <c r="V537" s="98"/>
      <c r="W537" s="98"/>
      <c r="X537" s="98"/>
      <c r="Y537" s="98"/>
      <c r="Z537" s="69"/>
      <c r="AA537" s="69"/>
      <c r="AB537" s="38"/>
      <c r="AC537" s="38"/>
    </row>
    <row r="538" spans="2:29">
      <c r="B538" s="345"/>
      <c r="C538" s="346" t="s">
        <v>476</v>
      </c>
      <c r="D538" s="347"/>
      <c r="E538" s="348">
        <f>(E536*100/E510)-10</f>
        <v>-0.51038961038961084</v>
      </c>
      <c r="F538" s="349">
        <f t="shared" ref="F538:O538" si="114">(F536*100/F510)-10</f>
        <v>-0.63037974683544284</v>
      </c>
      <c r="G538" s="349">
        <f t="shared" si="114"/>
        <v>0.38298507462686615</v>
      </c>
      <c r="H538" s="349">
        <f t="shared" si="114"/>
        <v>-9.3617021276592993E-4</v>
      </c>
      <c r="I538" s="349">
        <f t="shared" si="114"/>
        <v>-2.5900000000000007</v>
      </c>
      <c r="J538" s="349">
        <f t="shared" si="114"/>
        <v>0</v>
      </c>
      <c r="K538" s="349">
        <f t="shared" si="114"/>
        <v>2.7142857142857153</v>
      </c>
      <c r="L538" s="349">
        <f t="shared" si="114"/>
        <v>-9.0324285714285715</v>
      </c>
      <c r="M538" s="349">
        <f t="shared" si="114"/>
        <v>-1.8375454545454559</v>
      </c>
      <c r="N538" s="349">
        <f t="shared" si="114"/>
        <v>-3.1522454545454544</v>
      </c>
      <c r="O538" s="349">
        <f t="shared" si="114"/>
        <v>-4.6288399999999994</v>
      </c>
      <c r="P538" s="352">
        <f>(P536*100/P510)-10</f>
        <v>-3.2599999999999989</v>
      </c>
      <c r="Q538" s="46"/>
      <c r="R538" s="38"/>
      <c r="S538" s="39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</row>
    <row r="539" spans="2:29">
      <c r="R539" s="38"/>
      <c r="S539" s="39"/>
      <c r="T539" s="38"/>
      <c r="U539" s="38"/>
      <c r="V539" s="38"/>
      <c r="W539" s="10"/>
      <c r="X539" s="10"/>
      <c r="Y539" s="10"/>
    </row>
    <row r="540" spans="2:29">
      <c r="R540" s="38"/>
      <c r="S540" s="39"/>
      <c r="T540" s="38"/>
      <c r="U540" s="38"/>
      <c r="V540" s="38"/>
      <c r="W540" s="10"/>
      <c r="X540" s="10"/>
      <c r="Y540" s="10"/>
    </row>
    <row r="541" spans="2:29">
      <c r="B541" s="462"/>
      <c r="C541" s="403" t="s">
        <v>315</v>
      </c>
      <c r="D541" s="463"/>
      <c r="E541" s="464">
        <f t="shared" ref="E541:P541" si="115">E518+E529</f>
        <v>42.666999999999994</v>
      </c>
      <c r="F541" s="407">
        <f t="shared" si="115"/>
        <v>44.191999999999993</v>
      </c>
      <c r="G541" s="407">
        <f t="shared" si="115"/>
        <v>210.608</v>
      </c>
      <c r="H541" s="407">
        <f t="shared" si="115"/>
        <v>1410.6050000000002</v>
      </c>
      <c r="I541" s="407">
        <f t="shared" si="115"/>
        <v>28.88</v>
      </c>
      <c r="J541" s="407">
        <f t="shared" si="115"/>
        <v>0.69110000000000005</v>
      </c>
      <c r="K541" s="407">
        <f t="shared" si="115"/>
        <v>0.67510000000000003</v>
      </c>
      <c r="L541" s="407">
        <f t="shared" si="115"/>
        <v>265.71849999999995</v>
      </c>
      <c r="M541" s="467">
        <f t="shared" si="115"/>
        <v>600.28600000000006</v>
      </c>
      <c r="N541" s="467">
        <f t="shared" si="115"/>
        <v>620.23009999999999</v>
      </c>
      <c r="O541" s="467">
        <f t="shared" si="115"/>
        <v>148.85560000000001</v>
      </c>
      <c r="P541" s="603">
        <f t="shared" si="115"/>
        <v>6.891</v>
      </c>
      <c r="R541" s="38"/>
      <c r="S541" s="39"/>
      <c r="T541" s="38"/>
      <c r="U541" s="38"/>
      <c r="V541" s="38"/>
      <c r="W541" s="10"/>
      <c r="X541" s="10"/>
      <c r="Y541" s="10"/>
    </row>
    <row r="542" spans="2:29">
      <c r="B542" s="470"/>
      <c r="C542" s="471" t="s">
        <v>11</v>
      </c>
      <c r="D542" s="527">
        <v>0.6</v>
      </c>
      <c r="E542" s="472">
        <v>46.2</v>
      </c>
      <c r="F542" s="337">
        <v>47.4</v>
      </c>
      <c r="G542" s="473">
        <v>201</v>
      </c>
      <c r="H542" s="473">
        <v>1410</v>
      </c>
      <c r="I542" s="417">
        <v>36</v>
      </c>
      <c r="J542" s="338">
        <v>0.72</v>
      </c>
      <c r="K542" s="339">
        <v>0.84</v>
      </c>
      <c r="L542" s="340">
        <v>420</v>
      </c>
      <c r="M542" s="474">
        <v>660</v>
      </c>
      <c r="N542" s="342">
        <v>660</v>
      </c>
      <c r="O542" s="342">
        <v>150</v>
      </c>
      <c r="P542" s="343">
        <v>7.2</v>
      </c>
      <c r="Q542" s="46"/>
      <c r="R542" s="58"/>
      <c r="S542" s="56"/>
      <c r="T542" s="67"/>
      <c r="U542" s="38"/>
      <c r="V542" s="38"/>
      <c r="W542" s="10"/>
      <c r="X542" s="10"/>
      <c r="Y542" s="10"/>
    </row>
    <row r="543" spans="2:29">
      <c r="B543" s="345"/>
      <c r="C543" s="346" t="s">
        <v>476</v>
      </c>
      <c r="D543" s="347"/>
      <c r="E543" s="348">
        <f>(E541*100/E510)-60</f>
        <v>-4.5883116883116912</v>
      </c>
      <c r="F543" s="349">
        <f t="shared" ref="F543:O543" si="116">(F541*100/F510)-60</f>
        <v>-4.0607594936709006</v>
      </c>
      <c r="G543" s="349">
        <f t="shared" si="116"/>
        <v>2.868059701492534</v>
      </c>
      <c r="H543" s="349">
        <f t="shared" si="116"/>
        <v>2.5744680851076396E-2</v>
      </c>
      <c r="I543" s="349">
        <f t="shared" si="116"/>
        <v>-11.866666666666667</v>
      </c>
      <c r="J543" s="349">
        <f t="shared" si="116"/>
        <v>-2.4083333333333314</v>
      </c>
      <c r="K543" s="349">
        <f t="shared" si="116"/>
        <v>-11.778571428571425</v>
      </c>
      <c r="L543" s="349">
        <f t="shared" si="116"/>
        <v>-22.040214285714292</v>
      </c>
      <c r="M543" s="349">
        <f t="shared" si="116"/>
        <v>-5.4285454545454499</v>
      </c>
      <c r="N543" s="349">
        <f t="shared" si="116"/>
        <v>-3.6154454545454513</v>
      </c>
      <c r="O543" s="349">
        <f t="shared" si="116"/>
        <v>-0.45775999999999328</v>
      </c>
      <c r="P543" s="352">
        <f>(P541*100/P510)-60</f>
        <v>-2.5749999999999957</v>
      </c>
      <c r="Q543" s="46"/>
      <c r="R543" s="28"/>
      <c r="S543" s="30"/>
      <c r="T543" s="107"/>
      <c r="U543" s="38"/>
      <c r="V543" s="38"/>
      <c r="W543" s="10"/>
      <c r="X543" s="10"/>
      <c r="Y543" s="10"/>
    </row>
    <row r="544" spans="2:29">
      <c r="Q544" s="46"/>
      <c r="R544" s="28"/>
      <c r="S544" s="771"/>
      <c r="T544" s="107"/>
      <c r="U544" s="38"/>
      <c r="V544" s="38"/>
      <c r="W544" s="10"/>
      <c r="X544" s="10"/>
      <c r="Y544" s="10"/>
    </row>
    <row r="545" spans="2:25">
      <c r="B545" s="462"/>
      <c r="C545" s="403" t="s">
        <v>314</v>
      </c>
      <c r="D545" s="463"/>
      <c r="E545" s="464">
        <f t="shared" ref="E545:P545" si="117">E529+E536</f>
        <v>35.354999999999997</v>
      </c>
      <c r="F545" s="407">
        <f t="shared" si="117"/>
        <v>34.427999999999997</v>
      </c>
      <c r="G545" s="407">
        <f t="shared" si="117"/>
        <v>151.38999999999999</v>
      </c>
      <c r="H545" s="407">
        <f t="shared" si="117"/>
        <v>1056.6450000000002</v>
      </c>
      <c r="I545" s="407">
        <f t="shared" si="117"/>
        <v>18.695999999999998</v>
      </c>
      <c r="J545" s="407">
        <f t="shared" si="117"/>
        <v>0.56300000000000006</v>
      </c>
      <c r="K545" s="407">
        <f t="shared" si="117"/>
        <v>0.54800000000000004</v>
      </c>
      <c r="L545" s="407">
        <f t="shared" si="117"/>
        <v>222.18049999999997</v>
      </c>
      <c r="M545" s="467">
        <f t="shared" si="117"/>
        <v>368.57699999999994</v>
      </c>
      <c r="N545" s="467">
        <f t="shared" si="117"/>
        <v>581.98230000000001</v>
      </c>
      <c r="O545" s="467">
        <f t="shared" si="117"/>
        <v>128.6619</v>
      </c>
      <c r="P545" s="603">
        <f t="shared" si="117"/>
        <v>6.2679999999999998</v>
      </c>
      <c r="Q545" s="46"/>
      <c r="R545" s="28"/>
      <c r="S545" s="30"/>
      <c r="T545" s="94"/>
      <c r="U545" s="38"/>
      <c r="V545" s="38"/>
      <c r="W545" s="10"/>
      <c r="X545" s="10"/>
      <c r="Y545" s="10"/>
    </row>
    <row r="546" spans="2:25">
      <c r="B546" s="470"/>
      <c r="C546" s="471" t="s">
        <v>11</v>
      </c>
      <c r="D546" s="527">
        <v>0.45</v>
      </c>
      <c r="E546" s="472">
        <v>34.65</v>
      </c>
      <c r="F546" s="337">
        <v>35.549999999999997</v>
      </c>
      <c r="G546" s="473">
        <v>150.75</v>
      </c>
      <c r="H546" s="473">
        <v>1057.5</v>
      </c>
      <c r="I546" s="417">
        <v>27</v>
      </c>
      <c r="J546" s="338">
        <v>0.54</v>
      </c>
      <c r="K546" s="339">
        <v>0.63</v>
      </c>
      <c r="L546" s="340">
        <v>315</v>
      </c>
      <c r="M546" s="474">
        <v>495</v>
      </c>
      <c r="N546" s="342">
        <v>495</v>
      </c>
      <c r="O546" s="342">
        <v>112.5</v>
      </c>
      <c r="P546" s="343">
        <v>5.4</v>
      </c>
      <c r="Q546" s="46"/>
      <c r="R546" s="38"/>
      <c r="S546" s="39"/>
      <c r="T546" s="38"/>
      <c r="U546" s="38"/>
      <c r="V546" s="38"/>
      <c r="W546" s="10"/>
      <c r="X546" s="10"/>
      <c r="Y546" s="10"/>
    </row>
    <row r="547" spans="2:25">
      <c r="B547" s="345"/>
      <c r="C547" s="346" t="s">
        <v>476</v>
      </c>
      <c r="D547" s="347"/>
      <c r="E547" s="348">
        <f>(E545*100/E510)-45</f>
        <v>0.91558441558441217</v>
      </c>
      <c r="F547" s="349">
        <f t="shared" ref="F547:P547" si="118">(F545*100/F510)-45</f>
        <v>-1.4202531645569678</v>
      </c>
      <c r="G547" s="349">
        <f t="shared" si="118"/>
        <v>0.19104477611939785</v>
      </c>
      <c r="H547" s="349">
        <f t="shared" si="118"/>
        <v>-3.6382978723395354E-2</v>
      </c>
      <c r="I547" s="349">
        <f t="shared" si="118"/>
        <v>-13.84</v>
      </c>
      <c r="J547" s="349">
        <f t="shared" si="118"/>
        <v>1.9166666666666714</v>
      </c>
      <c r="K547" s="349">
        <f t="shared" si="118"/>
        <v>-5.8571428571428541</v>
      </c>
      <c r="L547" s="349">
        <f t="shared" si="118"/>
        <v>-13.259928571428578</v>
      </c>
      <c r="M547" s="349">
        <f t="shared" si="118"/>
        <v>-11.493000000000002</v>
      </c>
      <c r="N547" s="349">
        <f t="shared" si="118"/>
        <v>7.9074818181818216</v>
      </c>
      <c r="O547" s="349">
        <f t="shared" si="118"/>
        <v>6.4647600000000054</v>
      </c>
      <c r="P547" s="352">
        <f t="shared" si="118"/>
        <v>7.2333333333333272</v>
      </c>
      <c r="Q547" s="46"/>
      <c r="R547" s="10"/>
      <c r="S547" s="38"/>
      <c r="T547" s="38"/>
      <c r="U547" s="38"/>
      <c r="V547" s="38"/>
      <c r="W547" s="10"/>
      <c r="X547" s="10"/>
      <c r="Y547" s="10"/>
    </row>
    <row r="548" spans="2:25">
      <c r="K548" s="60"/>
      <c r="P548"/>
      <c r="Q548" s="46"/>
      <c r="R548" s="10"/>
      <c r="S548" s="38"/>
      <c r="T548" s="38"/>
      <c r="U548" s="38"/>
      <c r="V548" s="38"/>
      <c r="W548" s="10"/>
      <c r="X548" s="10"/>
      <c r="Y548" s="10"/>
    </row>
    <row r="549" spans="2:25">
      <c r="B549" s="480" t="s">
        <v>351</v>
      </c>
      <c r="C549" s="403"/>
      <c r="D549" s="463"/>
      <c r="E549" s="1034">
        <f t="shared" ref="E549:P549" si="119">E518+E529+E536</f>
        <v>49.973999999999997</v>
      </c>
      <c r="F549" s="684">
        <f t="shared" si="119"/>
        <v>51.593999999999994</v>
      </c>
      <c r="G549" s="684">
        <f t="shared" si="119"/>
        <v>245.39100000000002</v>
      </c>
      <c r="H549" s="684">
        <f t="shared" si="119"/>
        <v>1645.5830000000003</v>
      </c>
      <c r="I549" s="684">
        <f t="shared" si="119"/>
        <v>33.326000000000001</v>
      </c>
      <c r="J549" s="684">
        <f t="shared" si="119"/>
        <v>0.81110000000000004</v>
      </c>
      <c r="K549" s="684">
        <f t="shared" si="119"/>
        <v>0.85309999999999997</v>
      </c>
      <c r="L549" s="684">
        <f t="shared" si="119"/>
        <v>272.49149999999997</v>
      </c>
      <c r="M549" s="685">
        <f t="shared" si="119"/>
        <v>690.07300000000009</v>
      </c>
      <c r="N549" s="686">
        <f t="shared" si="119"/>
        <v>695.55539999999996</v>
      </c>
      <c r="O549" s="685">
        <f t="shared" si="119"/>
        <v>162.2835</v>
      </c>
      <c r="P549" s="687">
        <f t="shared" si="119"/>
        <v>7.6997999999999998</v>
      </c>
      <c r="Q549" s="46"/>
      <c r="R549" s="10"/>
      <c r="S549" s="38"/>
      <c r="T549" s="38"/>
      <c r="U549" s="38"/>
      <c r="V549" s="38"/>
      <c r="W549" s="10"/>
      <c r="X549" s="10"/>
      <c r="Y549" s="10"/>
    </row>
    <row r="550" spans="2:25">
      <c r="B550" s="330"/>
      <c r="C550" s="331" t="s">
        <v>11</v>
      </c>
      <c r="D550" s="527">
        <v>0.7</v>
      </c>
      <c r="E550" s="414">
        <v>53.9</v>
      </c>
      <c r="F550" s="415">
        <v>55.3</v>
      </c>
      <c r="G550" s="416">
        <v>234.5</v>
      </c>
      <c r="H550" s="416">
        <v>1645</v>
      </c>
      <c r="I550" s="417">
        <v>42</v>
      </c>
      <c r="J550" s="338">
        <v>0.84</v>
      </c>
      <c r="K550" s="339">
        <v>0.98</v>
      </c>
      <c r="L550" s="340">
        <v>490</v>
      </c>
      <c r="M550" s="474">
        <v>770</v>
      </c>
      <c r="N550" s="342">
        <v>770</v>
      </c>
      <c r="O550" s="342">
        <v>175</v>
      </c>
      <c r="P550" s="343">
        <v>8.4</v>
      </c>
      <c r="Q550" s="46"/>
      <c r="R550" s="10"/>
      <c r="S550" s="38"/>
      <c r="T550" s="38"/>
      <c r="U550" s="38"/>
      <c r="V550" s="38"/>
      <c r="W550" s="10"/>
      <c r="X550" s="10"/>
      <c r="Y550" s="10"/>
    </row>
    <row r="551" spans="2:25">
      <c r="B551" s="345"/>
      <c r="C551" s="346" t="s">
        <v>476</v>
      </c>
      <c r="D551" s="347"/>
      <c r="E551" s="348">
        <f>(E549*100/E510)-70</f>
        <v>-5.0987012987013003</v>
      </c>
      <c r="F551" s="349">
        <f t="shared" ref="F551:O551" si="120">(F549*100/F510)-70</f>
        <v>-4.691139240506331</v>
      </c>
      <c r="G551" s="349">
        <f t="shared" si="120"/>
        <v>3.2510447761194143</v>
      </c>
      <c r="H551" s="349">
        <f t="shared" si="120"/>
        <v>2.480851063830869E-2</v>
      </c>
      <c r="I551" s="349">
        <f t="shared" si="120"/>
        <v>-14.456666666666671</v>
      </c>
      <c r="J551" s="349">
        <f t="shared" si="120"/>
        <v>-2.4083333333333314</v>
      </c>
      <c r="K551" s="349">
        <f t="shared" si="120"/>
        <v>-9.0642857142857096</v>
      </c>
      <c r="L551" s="349">
        <f t="shared" si="120"/>
        <v>-31.07264285714286</v>
      </c>
      <c r="M551" s="349">
        <f t="shared" si="120"/>
        <v>-7.2660909090909058</v>
      </c>
      <c r="N551" s="349">
        <f t="shared" si="120"/>
        <v>-6.7676909090909163</v>
      </c>
      <c r="O551" s="349">
        <f t="shared" si="120"/>
        <v>-5.0866000000000042</v>
      </c>
      <c r="P551" s="352">
        <f>(P549*100/P510)-70</f>
        <v>-5.8349999999999937</v>
      </c>
      <c r="Q551" s="46"/>
      <c r="R551" s="10"/>
      <c r="S551" s="38"/>
      <c r="T551" s="38"/>
      <c r="U551" s="38"/>
      <c r="V551" s="38"/>
      <c r="W551" s="10"/>
      <c r="X551" s="10"/>
      <c r="Y551" s="10"/>
    </row>
    <row r="552" spans="2:25">
      <c r="E552" s="962"/>
      <c r="F552" s="962"/>
      <c r="G552" s="962"/>
      <c r="P552"/>
      <c r="Q552" s="46"/>
      <c r="R552" s="10"/>
      <c r="S552" s="38"/>
      <c r="T552" s="38"/>
      <c r="U552" s="38"/>
      <c r="V552" s="38"/>
      <c r="W552" s="10"/>
      <c r="X552" s="10"/>
      <c r="Y552" s="10"/>
    </row>
    <row r="553" spans="2:25">
      <c r="Q553" s="46"/>
      <c r="R553" s="10"/>
      <c r="S553" s="38"/>
      <c r="T553" s="38"/>
      <c r="U553" s="38"/>
      <c r="V553" s="38"/>
      <c r="W553" s="10"/>
      <c r="X553" s="10"/>
      <c r="Y553" s="10"/>
    </row>
    <row r="554" spans="2:25">
      <c r="Q554" s="46"/>
      <c r="R554" s="10"/>
      <c r="S554" s="38"/>
      <c r="T554" s="38"/>
      <c r="U554" s="38"/>
      <c r="V554" s="38"/>
      <c r="W554" s="10"/>
      <c r="X554" s="10"/>
      <c r="Y554" s="10"/>
    </row>
    <row r="555" spans="2:25">
      <c r="C555" s="44"/>
      <c r="D555" s="13" t="s">
        <v>212</v>
      </c>
      <c r="E555" s="60"/>
      <c r="R555" s="10"/>
      <c r="S555" s="38"/>
      <c r="T555" s="38"/>
      <c r="U555" s="38"/>
      <c r="V555" s="38"/>
      <c r="W555" s="10"/>
      <c r="X555" s="10"/>
      <c r="Y555" s="10"/>
    </row>
    <row r="556" spans="2:25" ht="14.25" customHeight="1">
      <c r="C556" s="15" t="s">
        <v>886</v>
      </c>
      <c r="D556" s="22"/>
      <c r="E556" s="2"/>
      <c r="F556"/>
      <c r="I556"/>
      <c r="J556"/>
      <c r="K556" s="36"/>
      <c r="L556" s="36"/>
      <c r="M556"/>
      <c r="N556"/>
      <c r="O556"/>
      <c r="P556"/>
      <c r="Q556" s="38"/>
      <c r="R556" s="10"/>
      <c r="S556" s="38"/>
      <c r="T556" s="38"/>
      <c r="U556" s="38"/>
      <c r="V556" s="38"/>
      <c r="W556" s="10"/>
      <c r="X556" s="10"/>
      <c r="Y556" s="10"/>
    </row>
    <row r="557" spans="2:25">
      <c r="C557" s="91" t="s">
        <v>361</v>
      </c>
      <c r="I557" s="155" t="s">
        <v>382</v>
      </c>
      <c r="N557" s="9"/>
      <c r="R557" s="10"/>
      <c r="S557" s="38"/>
      <c r="T557" s="38"/>
      <c r="U557" s="38"/>
      <c r="V557" s="38"/>
      <c r="W557" s="10"/>
      <c r="X557" s="10"/>
      <c r="Y557" s="10"/>
    </row>
    <row r="558" spans="2:25">
      <c r="C558" s="44" t="s">
        <v>887</v>
      </c>
      <c r="R558" s="10"/>
      <c r="S558" s="38"/>
      <c r="T558" s="38"/>
      <c r="U558" s="38"/>
      <c r="V558" s="38"/>
      <c r="W558" s="10"/>
      <c r="X558" s="10"/>
      <c r="Y558" s="10"/>
    </row>
    <row r="559" spans="2:25" ht="18.75" customHeight="1">
      <c r="B559" s="111" t="s">
        <v>355</v>
      </c>
      <c r="C559" s="36"/>
      <c r="D559"/>
      <c r="F559" s="157" t="s">
        <v>918</v>
      </c>
      <c r="I559" s="158" t="s">
        <v>0</v>
      </c>
      <c r="J559"/>
      <c r="K559" s="43" t="s">
        <v>474</v>
      </c>
      <c r="L559" s="36"/>
      <c r="M559" s="36"/>
      <c r="N559" s="159"/>
      <c r="P559" s="80"/>
      <c r="R559" s="10"/>
      <c r="S559" s="38"/>
      <c r="T559" s="38"/>
      <c r="U559" s="38"/>
      <c r="V559" s="38"/>
      <c r="W559" s="10"/>
      <c r="X559" s="10"/>
      <c r="Y559" s="10"/>
    </row>
    <row r="560" spans="2:25">
      <c r="B560" s="160" t="s">
        <v>357</v>
      </c>
      <c r="C560" s="161" t="s">
        <v>921</v>
      </c>
      <c r="D560" s="162" t="s">
        <v>180</v>
      </c>
      <c r="E560" s="163" t="s">
        <v>181</v>
      </c>
      <c r="F560" s="164"/>
      <c r="G560" s="164"/>
      <c r="H560" s="167"/>
      <c r="I560" s="166" t="s">
        <v>333</v>
      </c>
      <c r="J560" s="167"/>
      <c r="K560" s="168"/>
      <c r="L560" s="169"/>
      <c r="M560" s="170" t="s">
        <v>377</v>
      </c>
      <c r="N560" s="167"/>
      <c r="O560" s="167"/>
      <c r="P560" s="484"/>
      <c r="Q560" s="172" t="s">
        <v>368</v>
      </c>
      <c r="R560" s="10"/>
      <c r="S560" s="38"/>
      <c r="T560" s="38"/>
      <c r="U560" s="38"/>
      <c r="V560" s="38"/>
      <c r="W560" s="10"/>
      <c r="X560" s="10"/>
      <c r="Y560" s="10"/>
    </row>
    <row r="561" spans="2:31">
      <c r="B561" s="177" t="s">
        <v>335</v>
      </c>
      <c r="C561" s="178"/>
      <c r="D561" s="179" t="s">
        <v>187</v>
      </c>
      <c r="E561" s="180"/>
      <c r="F561" s="181"/>
      <c r="G561" s="182" t="s">
        <v>924</v>
      </c>
      <c r="H561" s="183" t="s">
        <v>753</v>
      </c>
      <c r="I561" s="486"/>
      <c r="J561" s="486"/>
      <c r="K561" s="486"/>
      <c r="L561" s="487"/>
      <c r="M561" s="488" t="s">
        <v>376</v>
      </c>
      <c r="N561" s="486"/>
      <c r="O561" s="486"/>
      <c r="P561" s="487"/>
      <c r="Q561" s="188" t="s">
        <v>364</v>
      </c>
      <c r="R561" s="10"/>
      <c r="S561" s="38"/>
      <c r="T561" s="38"/>
      <c r="U561" s="38"/>
      <c r="V561" s="38"/>
      <c r="W561" s="10"/>
      <c r="X561" s="10"/>
      <c r="Y561" s="10"/>
    </row>
    <row r="562" spans="2:31">
      <c r="B562" s="177" t="s">
        <v>344</v>
      </c>
      <c r="C562" s="178" t="s">
        <v>186</v>
      </c>
      <c r="D562" s="193"/>
      <c r="E562" s="179" t="s">
        <v>188</v>
      </c>
      <c r="F562" s="194" t="s">
        <v>56</v>
      </c>
      <c r="G562" s="182" t="s">
        <v>925</v>
      </c>
      <c r="H562" s="195" t="s">
        <v>191</v>
      </c>
      <c r="I562" s="180"/>
      <c r="J562" s="196"/>
      <c r="K562" s="167"/>
      <c r="L562" s="196"/>
      <c r="M562" s="197" t="s">
        <v>345</v>
      </c>
      <c r="N562" s="198" t="s">
        <v>346</v>
      </c>
      <c r="O562" s="199" t="s">
        <v>347</v>
      </c>
      <c r="P562" s="200" t="s">
        <v>348</v>
      </c>
      <c r="Q562" s="490" t="s">
        <v>319</v>
      </c>
      <c r="R562" s="10"/>
      <c r="S562" s="38"/>
      <c r="T562" s="38"/>
      <c r="U562" s="38"/>
      <c r="V562" s="38"/>
      <c r="W562" s="10"/>
      <c r="X562" s="10"/>
      <c r="Y562" s="10"/>
    </row>
    <row r="563" spans="2:31">
      <c r="B563" s="203"/>
      <c r="C563" s="204"/>
      <c r="D563" s="184"/>
      <c r="E563" s="205" t="s">
        <v>6</v>
      </c>
      <c r="F563" s="206" t="s">
        <v>7</v>
      </c>
      <c r="G563" s="491" t="s">
        <v>8</v>
      </c>
      <c r="H563" s="208" t="s">
        <v>468</v>
      </c>
      <c r="I563" s="209" t="s">
        <v>336</v>
      </c>
      <c r="J563" s="210" t="s">
        <v>337</v>
      </c>
      <c r="K563" s="211" t="s">
        <v>338</v>
      </c>
      <c r="L563" s="210" t="s">
        <v>339</v>
      </c>
      <c r="M563" s="212" t="s">
        <v>340</v>
      </c>
      <c r="N563" s="210" t="s">
        <v>341</v>
      </c>
      <c r="O563" s="211" t="s">
        <v>342</v>
      </c>
      <c r="P563" s="213" t="s">
        <v>343</v>
      </c>
      <c r="Q563" s="204"/>
      <c r="R563" s="10"/>
      <c r="S563" s="38"/>
      <c r="T563" s="30"/>
      <c r="U563" s="94"/>
      <c r="V563" s="52"/>
      <c r="W563" s="52"/>
      <c r="X563" s="52"/>
      <c r="Y563" s="95"/>
      <c r="Z563" s="314"/>
      <c r="AA563" s="38"/>
      <c r="AB563" s="38"/>
    </row>
    <row r="564" spans="2:31">
      <c r="B564" s="216" t="s">
        <v>884</v>
      </c>
      <c r="C564" s="217"/>
      <c r="D564" s="218">
        <v>1</v>
      </c>
      <c r="E564" s="219">
        <v>77</v>
      </c>
      <c r="F564" s="220">
        <v>79</v>
      </c>
      <c r="G564" s="221">
        <v>335</v>
      </c>
      <c r="H564" s="221">
        <v>2350</v>
      </c>
      <c r="I564" s="219">
        <v>60</v>
      </c>
      <c r="J564" s="220">
        <v>1.2</v>
      </c>
      <c r="K564" s="220">
        <v>1.4</v>
      </c>
      <c r="L564" s="493">
        <v>700</v>
      </c>
      <c r="M564" s="494">
        <v>1100</v>
      </c>
      <c r="N564" s="494">
        <v>1100</v>
      </c>
      <c r="O564" s="494">
        <v>250</v>
      </c>
      <c r="P564" s="494">
        <v>12</v>
      </c>
      <c r="Q564" s="1035"/>
      <c r="R564" s="10"/>
      <c r="S564" s="38"/>
      <c r="T564" s="771"/>
      <c r="U564" s="94"/>
      <c r="V564" s="99"/>
      <c r="W564" s="146"/>
      <c r="X564" s="99"/>
      <c r="Y564" s="95"/>
      <c r="Z564" s="314"/>
      <c r="AA564" s="38"/>
      <c r="AB564" s="38"/>
    </row>
    <row r="565" spans="2:31">
      <c r="B565" s="355"/>
      <c r="C565" s="232" t="s">
        <v>158</v>
      </c>
      <c r="D565" s="498"/>
      <c r="E565" s="234"/>
      <c r="F565" s="235"/>
      <c r="G565" s="235"/>
      <c r="H565" s="501"/>
      <c r="I565" s="559"/>
      <c r="J565" s="559"/>
      <c r="K565" s="954"/>
      <c r="L565" s="559"/>
      <c r="M565" s="559"/>
      <c r="N565" s="559"/>
      <c r="O565" s="559"/>
      <c r="P565" s="719"/>
      <c r="Q565" s="657"/>
      <c r="R565" s="10"/>
      <c r="S565" s="38"/>
      <c r="T565" s="192"/>
      <c r="U565" s="69"/>
      <c r="V565" s="99"/>
      <c r="W565" s="99"/>
      <c r="X565" s="99"/>
      <c r="Y565" s="95"/>
      <c r="Z565" s="69"/>
      <c r="AA565" s="38"/>
      <c r="AB565" s="38"/>
    </row>
    <row r="566" spans="2:31">
      <c r="B566" s="616" t="s">
        <v>465</v>
      </c>
      <c r="C566" s="256" t="s">
        <v>512</v>
      </c>
      <c r="D566" s="246">
        <v>60</v>
      </c>
      <c r="E566" s="267">
        <v>1.1399999999999999</v>
      </c>
      <c r="F566" s="259">
        <v>5.34</v>
      </c>
      <c r="G566" s="259">
        <v>4.62</v>
      </c>
      <c r="H566" s="260">
        <v>70.8</v>
      </c>
      <c r="I566" s="518">
        <v>4.2</v>
      </c>
      <c r="J566" s="518">
        <v>1.2E-2</v>
      </c>
      <c r="K566" s="375">
        <v>2.3E-2</v>
      </c>
      <c r="L566" s="570">
        <v>0</v>
      </c>
      <c r="M566" s="518">
        <v>24.6</v>
      </c>
      <c r="N566" s="518">
        <v>22.2</v>
      </c>
      <c r="O566" s="518">
        <v>9</v>
      </c>
      <c r="P566" s="572">
        <v>0.4</v>
      </c>
      <c r="Q566" s="567">
        <v>3</v>
      </c>
      <c r="R566" s="10"/>
      <c r="S566" s="173"/>
      <c r="T566" s="30"/>
      <c r="U566" s="94"/>
      <c r="V566" s="52"/>
      <c r="W566" s="52"/>
      <c r="X566" s="52"/>
      <c r="Y566" s="95"/>
      <c r="Z566" s="314"/>
      <c r="AA566" s="536"/>
      <c r="AB566" s="99"/>
      <c r="AC566" s="126"/>
      <c r="AD566" s="126"/>
      <c r="AE566" s="10"/>
    </row>
    <row r="567" spans="2:31">
      <c r="B567" s="970" t="s">
        <v>945</v>
      </c>
      <c r="C567" s="1036" t="s">
        <v>944</v>
      </c>
      <c r="D567" s="294" t="s">
        <v>466</v>
      </c>
      <c r="E567" s="376">
        <v>3.9710000000000001</v>
      </c>
      <c r="F567" s="375">
        <v>3.6030000000000002</v>
      </c>
      <c r="G567" s="376">
        <v>24.123999999999999</v>
      </c>
      <c r="H567" s="441">
        <v>144.70599999999999</v>
      </c>
      <c r="I567" s="515">
        <v>0</v>
      </c>
      <c r="J567" s="296">
        <v>4.3999999999999997E-2</v>
      </c>
      <c r="K567" s="366">
        <v>0.02</v>
      </c>
      <c r="L567" s="570">
        <v>13.529</v>
      </c>
      <c r="M567" s="376">
        <v>8.4629999999999992</v>
      </c>
      <c r="N567" s="518">
        <v>30.222000000000001</v>
      </c>
      <c r="O567" s="366">
        <v>5.2939999999999996</v>
      </c>
      <c r="P567" s="572">
        <v>0.5</v>
      </c>
      <c r="Q567" s="567">
        <v>48</v>
      </c>
      <c r="R567" s="10"/>
      <c r="S567" s="38"/>
      <c r="T567" s="771"/>
      <c r="U567" s="94"/>
      <c r="V567" s="99"/>
      <c r="W567" s="146"/>
      <c r="X567" s="99"/>
      <c r="Y567" s="95"/>
      <c r="Z567" s="314"/>
      <c r="AA567" s="508"/>
      <c r="AB567" s="38"/>
    </row>
    <row r="568" spans="2:31" ht="15.5">
      <c r="B568" s="629" t="s">
        <v>508</v>
      </c>
      <c r="C568" s="574" t="s">
        <v>943</v>
      </c>
      <c r="D568" s="630"/>
      <c r="E568" s="62">
        <v>0.56000000000000005</v>
      </c>
      <c r="F568" s="239">
        <v>1.0509999999999999</v>
      </c>
      <c r="G568" s="62">
        <v>2.75</v>
      </c>
      <c r="H568" s="634">
        <v>22.72</v>
      </c>
      <c r="I568" s="1037">
        <v>0.875</v>
      </c>
      <c r="J568" s="576">
        <v>0.02</v>
      </c>
      <c r="K568" s="577">
        <v>2.5000000000000001E-2</v>
      </c>
      <c r="L568" s="578">
        <v>9.5500000000000007</v>
      </c>
      <c r="M568" s="575">
        <v>10.82</v>
      </c>
      <c r="N568" s="239">
        <v>20.43</v>
      </c>
      <c r="O568" s="575">
        <v>1.45</v>
      </c>
      <c r="P568" s="241">
        <v>0.27</v>
      </c>
      <c r="Q568" s="579"/>
      <c r="R568" s="1038"/>
      <c r="S568" s="38"/>
      <c r="T568" s="192"/>
      <c r="U568" s="69"/>
      <c r="V568" s="99"/>
      <c r="W568" s="99"/>
      <c r="X568" s="99"/>
      <c r="Y568" s="95"/>
      <c r="Z568" s="69"/>
      <c r="AA568" s="519"/>
      <c r="AB568" s="38"/>
    </row>
    <row r="569" spans="2:31">
      <c r="B569" s="1039" t="s">
        <v>626</v>
      </c>
      <c r="C569" s="538" t="s">
        <v>478</v>
      </c>
      <c r="D569" s="246">
        <v>100</v>
      </c>
      <c r="E569" s="945">
        <v>9.843</v>
      </c>
      <c r="F569" s="946">
        <v>12.374000000000001</v>
      </c>
      <c r="G569" s="946">
        <v>14.407</v>
      </c>
      <c r="H569" s="763">
        <v>193.053</v>
      </c>
      <c r="I569" s="1040">
        <v>5.61</v>
      </c>
      <c r="J569" s="1040">
        <v>0.1</v>
      </c>
      <c r="K569" s="1040">
        <v>4.4999999999999998E-2</v>
      </c>
      <c r="L569" s="1041">
        <v>287.60000000000002</v>
      </c>
      <c r="M569" s="1042">
        <v>123.48</v>
      </c>
      <c r="N569" s="1043">
        <v>69.25</v>
      </c>
      <c r="O569" s="1040">
        <v>4.58</v>
      </c>
      <c r="P569" s="1044">
        <v>0.2</v>
      </c>
      <c r="Q569" s="579">
        <v>59</v>
      </c>
      <c r="R569" s="38"/>
      <c r="S569" s="56"/>
      <c r="T569" s="63"/>
      <c r="U569" s="94"/>
      <c r="V569" s="101"/>
      <c r="W569" s="101"/>
      <c r="X569" s="101"/>
      <c r="Y569" s="95"/>
      <c r="Z569" s="314"/>
      <c r="AA569" s="1045"/>
      <c r="AB569" s="38"/>
    </row>
    <row r="570" spans="2:31">
      <c r="B570" s="435" t="s">
        <v>524</v>
      </c>
      <c r="C570" s="256" t="s">
        <v>525</v>
      </c>
      <c r="D570" s="1046">
        <v>200</v>
      </c>
      <c r="E570" s="267">
        <v>0.3</v>
      </c>
      <c r="F570" s="259">
        <v>0</v>
      </c>
      <c r="G570" s="259">
        <v>6.7</v>
      </c>
      <c r="H570" s="250">
        <v>27.9</v>
      </c>
      <c r="I570" s="259">
        <v>1.1599999999999999</v>
      </c>
      <c r="J570" s="259">
        <v>0</v>
      </c>
      <c r="K570" s="259">
        <v>0.01</v>
      </c>
      <c r="L570" s="250">
        <v>0.38</v>
      </c>
      <c r="M570" s="248">
        <v>6.9</v>
      </c>
      <c r="N570" s="248">
        <v>8.5</v>
      </c>
      <c r="O570" s="248">
        <v>4.5999999999999996</v>
      </c>
      <c r="P570" s="262">
        <v>0.77</v>
      </c>
      <c r="Q570" s="253">
        <v>75</v>
      </c>
      <c r="R570" s="302"/>
      <c r="S570" s="30"/>
      <c r="T570" s="30"/>
      <c r="U570" s="107"/>
      <c r="V570" s="52"/>
      <c r="W570" s="52"/>
      <c r="X570" s="52"/>
      <c r="Y570" s="95"/>
      <c r="Z570" s="314"/>
      <c r="AA570" s="1047"/>
      <c r="AB570" s="38"/>
    </row>
    <row r="571" spans="2:31">
      <c r="B571" s="244" t="s">
        <v>9</v>
      </c>
      <c r="C571" s="1048" t="s">
        <v>10</v>
      </c>
      <c r="D571" s="246">
        <v>37</v>
      </c>
      <c r="E571" s="267">
        <v>1.43</v>
      </c>
      <c r="F571" s="259">
        <v>0.51</v>
      </c>
      <c r="G571" s="259">
        <v>20.100000000000001</v>
      </c>
      <c r="H571" s="250">
        <v>90.71</v>
      </c>
      <c r="I571" s="248">
        <v>0</v>
      </c>
      <c r="J571" s="398">
        <v>4.4999999999999998E-2</v>
      </c>
      <c r="K571" s="249">
        <v>1.4999999999999999E-2</v>
      </c>
      <c r="L571" s="250">
        <v>0</v>
      </c>
      <c r="M571" s="248">
        <v>7.4</v>
      </c>
      <c r="N571" s="248">
        <v>24</v>
      </c>
      <c r="O571" s="248">
        <v>5.2</v>
      </c>
      <c r="P571" s="277">
        <v>0.04</v>
      </c>
      <c r="Q571" s="253">
        <v>20</v>
      </c>
      <c r="R571" s="38"/>
      <c r="S571" s="30"/>
      <c r="T571" s="70"/>
      <c r="U571" s="94"/>
      <c r="V571" s="52"/>
      <c r="W571" s="52"/>
      <c r="X571" s="52"/>
      <c r="Y571" s="95"/>
      <c r="Z571" s="314"/>
      <c r="AA571" s="508"/>
      <c r="AB571" s="38"/>
    </row>
    <row r="572" spans="2:31">
      <c r="B572" s="544" t="s">
        <v>9</v>
      </c>
      <c r="C572" s="400" t="s">
        <v>428</v>
      </c>
      <c r="D572" s="306">
        <v>20</v>
      </c>
      <c r="E572" s="295">
        <v>1.1299999999999999</v>
      </c>
      <c r="F572" s="296">
        <v>0.3</v>
      </c>
      <c r="G572" s="296">
        <v>8.3729999999999993</v>
      </c>
      <c r="H572" s="250">
        <v>40.712000000000003</v>
      </c>
      <c r="I572" s="297">
        <v>0</v>
      </c>
      <c r="J572" s="297">
        <v>0.05</v>
      </c>
      <c r="K572" s="297">
        <v>0.05</v>
      </c>
      <c r="L572" s="298">
        <v>0</v>
      </c>
      <c r="M572" s="299">
        <v>6.6</v>
      </c>
      <c r="N572" s="300">
        <v>46.8</v>
      </c>
      <c r="O572" s="297">
        <v>1.32</v>
      </c>
      <c r="P572" s="301">
        <v>8.8000000000000005E-3</v>
      </c>
      <c r="Q572" s="313">
        <v>21</v>
      </c>
      <c r="R572" s="705"/>
      <c r="S572" s="30"/>
      <c r="T572" s="30"/>
      <c r="U572" s="94"/>
      <c r="V572" s="52"/>
      <c r="W572" s="52"/>
      <c r="X572" s="52"/>
      <c r="Y572" s="95"/>
      <c r="Z572" s="314"/>
      <c r="AA572" s="508"/>
      <c r="AB572" s="38"/>
    </row>
    <row r="573" spans="2:31">
      <c r="B573" s="317" t="s">
        <v>210</v>
      </c>
      <c r="D573" s="936">
        <f>D566+D569+D570+D571+D572+110+40</f>
        <v>567</v>
      </c>
      <c r="E573" s="521">
        <f>SUM(E566:E572)</f>
        <v>18.373999999999999</v>
      </c>
      <c r="F573" s="445">
        <f>SUM(F566:F572)</f>
        <v>23.178000000000004</v>
      </c>
      <c r="G573" s="320">
        <f>SUM(G566:G572)</f>
        <v>81.073999999999998</v>
      </c>
      <c r="H573" s="592">
        <f>SUM(H566:H572)</f>
        <v>590.601</v>
      </c>
      <c r="I573" s="407">
        <f>SUM(I566:I572)</f>
        <v>11.845000000000001</v>
      </c>
      <c r="J573" s="406">
        <f t="shared" ref="J573:O573" si="121">SUM(J566:J572)</f>
        <v>0.27099999999999996</v>
      </c>
      <c r="K573" s="445">
        <f t="shared" si="121"/>
        <v>0.188</v>
      </c>
      <c r="L573" s="549">
        <f t="shared" si="121"/>
        <v>311.05900000000003</v>
      </c>
      <c r="M573" s="549">
        <f t="shared" si="121"/>
        <v>188.26300000000001</v>
      </c>
      <c r="N573" s="549">
        <f>SUM(N566:N572)</f>
        <v>221.40199999999999</v>
      </c>
      <c r="O573" s="406">
        <f t="shared" si="121"/>
        <v>31.443999999999999</v>
      </c>
      <c r="P573" s="596">
        <f>SUM(P566:P572)</f>
        <v>2.1887999999999996</v>
      </c>
      <c r="Q573" s="531"/>
      <c r="R573" s="705"/>
      <c r="S573" s="30"/>
      <c r="T573" s="38"/>
      <c r="U573" s="711"/>
      <c r="V573" s="271"/>
      <c r="W573" s="272"/>
      <c r="X573" s="273"/>
      <c r="Y573" s="274"/>
      <c r="Z573" s="275"/>
      <c r="AA573" s="72"/>
      <c r="AB573" s="38"/>
    </row>
    <row r="574" spans="2:31">
      <c r="B574" s="330"/>
      <c r="C574" s="331" t="s">
        <v>11</v>
      </c>
      <c r="D574" s="527">
        <v>0.25</v>
      </c>
      <c r="E574" s="938">
        <v>19.25</v>
      </c>
      <c r="F574" s="939">
        <v>19.75</v>
      </c>
      <c r="G574" s="940">
        <v>83.75</v>
      </c>
      <c r="H574" s="941">
        <v>587.5</v>
      </c>
      <c r="I574" s="939">
        <v>15</v>
      </c>
      <c r="J574" s="939">
        <v>0.3</v>
      </c>
      <c r="K574" s="940">
        <v>0.35</v>
      </c>
      <c r="L574" s="342">
        <v>175</v>
      </c>
      <c r="M574" s="341">
        <v>275</v>
      </c>
      <c r="N574" s="342">
        <v>275</v>
      </c>
      <c r="O574" s="342">
        <v>62.5</v>
      </c>
      <c r="P574" s="942">
        <v>3</v>
      </c>
      <c r="Q574" s="531"/>
      <c r="R574" s="28"/>
      <c r="S574" s="30"/>
      <c r="T574" s="279"/>
      <c r="U574" s="528"/>
      <c r="V574" s="281"/>
      <c r="W574" s="281"/>
      <c r="X574" s="281"/>
      <c r="Y574" s="281"/>
      <c r="Z574" s="529"/>
      <c r="AA574" s="69"/>
      <c r="AB574" s="38"/>
    </row>
    <row r="575" spans="2:31">
      <c r="B575" s="345"/>
      <c r="C575" s="346" t="s">
        <v>476</v>
      </c>
      <c r="D575" s="347"/>
      <c r="E575" s="348">
        <f>(E573*100/E564)-25</f>
        <v>-1.1376623376623378</v>
      </c>
      <c r="F575" s="349">
        <f t="shared" ref="F575:P575" si="122">(F573*100/F564)-25</f>
        <v>4.3392405063291228</v>
      </c>
      <c r="G575" s="349">
        <f t="shared" si="122"/>
        <v>-0.79880597014925314</v>
      </c>
      <c r="H575" s="349">
        <f t="shared" si="122"/>
        <v>0.13195744680851007</v>
      </c>
      <c r="I575" s="349">
        <f t="shared" si="122"/>
        <v>-5.2583333333333329</v>
      </c>
      <c r="J575" s="349">
        <f t="shared" si="122"/>
        <v>-2.4166666666666679</v>
      </c>
      <c r="K575" s="349">
        <f t="shared" si="122"/>
        <v>-11.571428571428569</v>
      </c>
      <c r="L575" s="349">
        <f t="shared" si="122"/>
        <v>19.437000000000005</v>
      </c>
      <c r="M575" s="349">
        <f t="shared" si="122"/>
        <v>-7.8851818181818203</v>
      </c>
      <c r="N575" s="349">
        <f t="shared" si="122"/>
        <v>-4.8725454545454561</v>
      </c>
      <c r="O575" s="349">
        <f t="shared" si="122"/>
        <v>-12.4224</v>
      </c>
      <c r="P575" s="352">
        <f t="shared" si="122"/>
        <v>-6.7600000000000016</v>
      </c>
      <c r="Q575" s="214"/>
      <c r="R575" s="10"/>
      <c r="S575" s="30"/>
      <c r="T575" s="275"/>
      <c r="U575" s="52"/>
      <c r="V575" s="98"/>
      <c r="W575" s="98"/>
      <c r="X575" s="98"/>
      <c r="Y575" s="98"/>
      <c r="Z575" s="69"/>
      <c r="AA575" s="69"/>
      <c r="AB575" s="38"/>
    </row>
    <row r="576" spans="2:31">
      <c r="B576" s="355"/>
      <c r="C576" s="232" t="s">
        <v>123</v>
      </c>
      <c r="D576" s="171"/>
      <c r="E576" s="1049"/>
      <c r="F576" s="1050"/>
      <c r="G576" s="1050"/>
      <c r="H576" s="1051"/>
      <c r="I576" s="1052"/>
      <c r="J576" s="1051"/>
      <c r="K576" s="1052"/>
      <c r="L576" s="1052"/>
      <c r="M576" s="1051"/>
      <c r="N576" s="1052"/>
      <c r="O576" s="1052"/>
      <c r="P576" s="1053"/>
      <c r="Q576" s="531"/>
      <c r="R576" s="52"/>
      <c r="S576" s="30"/>
      <c r="T576" s="56"/>
      <c r="U576" s="38"/>
      <c r="V576" s="69"/>
      <c r="W576" s="69"/>
      <c r="X576" s="69"/>
      <c r="Y576" s="69"/>
      <c r="Z576" s="69"/>
      <c r="AA576" s="69"/>
      <c r="AB576" s="38"/>
    </row>
    <row r="577" spans="2:28">
      <c r="B577" s="569" t="s">
        <v>721</v>
      </c>
      <c r="C577" s="373" t="s">
        <v>371</v>
      </c>
      <c r="D577" s="294">
        <v>60</v>
      </c>
      <c r="E577" s="267">
        <v>0.84</v>
      </c>
      <c r="F577" s="259">
        <v>2.2799999999999998</v>
      </c>
      <c r="G577" s="259">
        <v>3.9</v>
      </c>
      <c r="H577" s="260">
        <v>39.6</v>
      </c>
      <c r="I577" s="259">
        <v>2.1</v>
      </c>
      <c r="J577" s="259">
        <v>2.4E-2</v>
      </c>
      <c r="K577" s="259">
        <v>2.5999999999999999E-2</v>
      </c>
      <c r="L577" s="250">
        <v>0</v>
      </c>
      <c r="M577" s="248">
        <v>12.6</v>
      </c>
      <c r="N577" s="248">
        <v>27</v>
      </c>
      <c r="O577" s="259">
        <v>16.2</v>
      </c>
      <c r="P577" s="704">
        <v>0.42599999999999999</v>
      </c>
      <c r="Q577" s="1054">
        <v>6</v>
      </c>
      <c r="R577" s="52"/>
      <c r="S577" s="38"/>
      <c r="T577" s="30"/>
      <c r="U577" s="94"/>
      <c r="V577" s="52"/>
      <c r="W577" s="52"/>
      <c r="X577" s="52"/>
      <c r="Y577" s="95"/>
      <c r="Z577" s="314"/>
      <c r="AA577" s="514"/>
      <c r="AB577" s="38"/>
    </row>
    <row r="578" spans="2:28">
      <c r="B578" s="925" t="s">
        <v>718</v>
      </c>
      <c r="C578" s="1055" t="s">
        <v>154</v>
      </c>
      <c r="D578" s="246">
        <v>200</v>
      </c>
      <c r="E578" s="267">
        <v>1.6</v>
      </c>
      <c r="F578" s="259">
        <v>3.62</v>
      </c>
      <c r="G578" s="259">
        <v>5.0599999999999996</v>
      </c>
      <c r="H578" s="260">
        <v>59.2</v>
      </c>
      <c r="I578" s="259">
        <v>5.8</v>
      </c>
      <c r="J578" s="259">
        <v>0.06</v>
      </c>
      <c r="K578" s="259">
        <v>0.06</v>
      </c>
      <c r="L578" s="250">
        <v>0</v>
      </c>
      <c r="M578" s="248">
        <v>18.2</v>
      </c>
      <c r="N578" s="248">
        <v>36.200000000000003</v>
      </c>
      <c r="O578" s="259">
        <v>14.6</v>
      </c>
      <c r="P578" s="704">
        <v>0.56399999999999995</v>
      </c>
      <c r="Q578" s="1054">
        <v>29</v>
      </c>
      <c r="R578" s="80"/>
      <c r="S578" s="279"/>
      <c r="T578" s="70"/>
      <c r="U578" s="94"/>
      <c r="V578" s="52"/>
      <c r="W578" s="52"/>
      <c r="X578" s="52"/>
      <c r="Y578" s="401"/>
      <c r="Z578" s="314"/>
      <c r="AA578" s="519"/>
      <c r="AB578" s="38"/>
    </row>
    <row r="579" spans="2:28">
      <c r="B579" s="1056" t="s">
        <v>715</v>
      </c>
      <c r="C579" s="695" t="s">
        <v>714</v>
      </c>
      <c r="D579" s="233">
        <v>90</v>
      </c>
      <c r="E579" s="1057">
        <v>4.0650000000000004</v>
      </c>
      <c r="F579" s="300">
        <v>9.3849999999999998</v>
      </c>
      <c r="G579" s="300">
        <v>15.522</v>
      </c>
      <c r="H579" s="763">
        <v>164.58600000000001</v>
      </c>
      <c r="I579" s="1058">
        <v>0.20699999999999999</v>
      </c>
      <c r="J579" s="1058">
        <v>5.8000000000000003E-2</v>
      </c>
      <c r="K579" s="1058">
        <v>0.02</v>
      </c>
      <c r="L579" s="1041">
        <v>108.395</v>
      </c>
      <c r="M579" s="631">
        <v>53.09</v>
      </c>
      <c r="N579" s="1059">
        <v>13.825799999999999</v>
      </c>
      <c r="O579" s="631">
        <v>2.0139999999999998</v>
      </c>
      <c r="P579" s="1060">
        <v>0.7</v>
      </c>
      <c r="Q579" s="1054">
        <v>57</v>
      </c>
      <c r="R579" s="58"/>
      <c r="S579" s="56"/>
      <c r="T579" s="30"/>
      <c r="U579" s="94"/>
      <c r="V579" s="315"/>
      <c r="W579" s="315"/>
      <c r="X579" s="315"/>
      <c r="Y579" s="95"/>
      <c r="Z579" s="354"/>
      <c r="AA579" s="508"/>
      <c r="AB579" s="38"/>
    </row>
    <row r="580" spans="2:28">
      <c r="B580" s="618" t="s">
        <v>704</v>
      </c>
      <c r="C580" s="1061" t="s">
        <v>705</v>
      </c>
      <c r="D580" s="642">
        <v>180</v>
      </c>
      <c r="E580" s="762">
        <v>12.42</v>
      </c>
      <c r="F580" s="258">
        <v>15.48</v>
      </c>
      <c r="G580" s="745">
        <v>12.78</v>
      </c>
      <c r="H580" s="643">
        <v>241.2</v>
      </c>
      <c r="I580" s="744">
        <v>8.1</v>
      </c>
      <c r="J580" s="258">
        <v>0.14399999999999999</v>
      </c>
      <c r="K580" s="745">
        <v>0.04</v>
      </c>
      <c r="L580" s="250">
        <v>223.2</v>
      </c>
      <c r="M580" s="248">
        <v>104.4</v>
      </c>
      <c r="N580" s="248">
        <v>221.4</v>
      </c>
      <c r="O580" s="697">
        <v>30.6</v>
      </c>
      <c r="P580" s="704">
        <v>0.24299999999999999</v>
      </c>
      <c r="Q580" s="1054">
        <v>45</v>
      </c>
      <c r="R580" s="52"/>
      <c r="S580" s="63"/>
      <c r="T580" s="228"/>
      <c r="U580" s="107"/>
      <c r="V580" s="101"/>
      <c r="W580" s="101"/>
      <c r="X580" s="101"/>
      <c r="Y580" s="401"/>
      <c r="Z580" s="354"/>
      <c r="AA580" s="508"/>
      <c r="AB580" s="38"/>
    </row>
    <row r="581" spans="2:28" ht="13.5" customHeight="1">
      <c r="B581" s="293" t="s">
        <v>391</v>
      </c>
      <c r="C581" s="373" t="s">
        <v>161</v>
      </c>
      <c r="D581" s="294">
        <v>200</v>
      </c>
      <c r="E581" s="267">
        <v>0.5</v>
      </c>
      <c r="F581" s="258">
        <v>0</v>
      </c>
      <c r="G581" s="258">
        <v>19.8</v>
      </c>
      <c r="H581" s="510">
        <v>81</v>
      </c>
      <c r="I581" s="259">
        <v>0.02</v>
      </c>
      <c r="J581" s="259">
        <v>0</v>
      </c>
      <c r="K581" s="259">
        <v>0</v>
      </c>
      <c r="L581" s="250">
        <v>15</v>
      </c>
      <c r="M581" s="542">
        <v>49.5</v>
      </c>
      <c r="N581" s="248">
        <v>4.3</v>
      </c>
      <c r="O581" s="259">
        <v>2.1</v>
      </c>
      <c r="P581" s="248">
        <v>0.09</v>
      </c>
      <c r="Q581" s="253">
        <v>81</v>
      </c>
      <c r="R581" s="58"/>
      <c r="S581" s="30"/>
      <c r="T581" s="30"/>
      <c r="U581" s="94"/>
      <c r="V581" s="52"/>
      <c r="W581" s="101"/>
      <c r="X581" s="101"/>
      <c r="Y581" s="513"/>
      <c r="Z581" s="314"/>
      <c r="AA581" s="1062"/>
      <c r="AB581" s="38"/>
    </row>
    <row r="582" spans="2:28" ht="14.25" customHeight="1">
      <c r="B582" s="244" t="s">
        <v>9</v>
      </c>
      <c r="C582" s="256" t="s">
        <v>10</v>
      </c>
      <c r="D582" s="246">
        <v>50</v>
      </c>
      <c r="E582" s="257">
        <v>1.925</v>
      </c>
      <c r="F582" s="258">
        <v>0.68799999999999994</v>
      </c>
      <c r="G582" s="259">
        <v>27.1</v>
      </c>
      <c r="H582" s="250">
        <v>122.292</v>
      </c>
      <c r="I582" s="248">
        <v>0</v>
      </c>
      <c r="J582" s="398">
        <v>0.06</v>
      </c>
      <c r="K582" s="249">
        <v>0.02</v>
      </c>
      <c r="L582" s="250">
        <v>0</v>
      </c>
      <c r="M582" s="261">
        <v>10</v>
      </c>
      <c r="N582" s="248">
        <v>32.5</v>
      </c>
      <c r="O582" s="248">
        <v>7</v>
      </c>
      <c r="P582" s="248">
        <v>5.5E-2</v>
      </c>
      <c r="Q582" s="253">
        <v>20</v>
      </c>
      <c r="R582" s="28"/>
      <c r="S582" s="30"/>
      <c r="T582" s="30"/>
      <c r="U582" s="94"/>
      <c r="V582" s="101"/>
      <c r="W582" s="101"/>
      <c r="X582" s="52"/>
      <c r="Y582" s="95"/>
      <c r="Z582" s="314"/>
      <c r="AA582" s="508"/>
      <c r="AB582" s="38"/>
    </row>
    <row r="583" spans="2:28" ht="14.4" customHeight="1">
      <c r="B583" s="293" t="s">
        <v>9</v>
      </c>
      <c r="C583" s="373" t="s">
        <v>428</v>
      </c>
      <c r="D583" s="294">
        <v>30</v>
      </c>
      <c r="E583" s="1063">
        <v>1.6950000000000001</v>
      </c>
      <c r="F583" s="296">
        <v>0.45</v>
      </c>
      <c r="G583" s="296">
        <v>12.56</v>
      </c>
      <c r="H583" s="250">
        <v>61.07</v>
      </c>
      <c r="I583" s="248">
        <v>0</v>
      </c>
      <c r="J583" s="248">
        <v>0.08</v>
      </c>
      <c r="K583" s="248">
        <v>0.08</v>
      </c>
      <c r="L583" s="390">
        <v>0</v>
      </c>
      <c r="M583" s="261">
        <v>9.9</v>
      </c>
      <c r="N583" s="248">
        <v>70.2</v>
      </c>
      <c r="O583" s="248">
        <v>1.98</v>
      </c>
      <c r="P583" s="248">
        <v>1.32E-2</v>
      </c>
      <c r="Q583" s="567">
        <v>21</v>
      </c>
      <c r="R583" s="58"/>
      <c r="S583" s="63"/>
      <c r="T583" s="30"/>
      <c r="U583" s="94"/>
      <c r="V583" s="101"/>
      <c r="W583" s="52"/>
      <c r="X583" s="52"/>
      <c r="Y583" s="95"/>
      <c r="Z583" s="314"/>
      <c r="AA583" s="508"/>
      <c r="AB583" s="38"/>
    </row>
    <row r="584" spans="2:28" ht="14.4" customHeight="1">
      <c r="B584" s="935" t="s">
        <v>641</v>
      </c>
      <c r="C584" s="400" t="s">
        <v>488</v>
      </c>
      <c r="D584" s="306">
        <v>120</v>
      </c>
      <c r="E584" s="307">
        <v>0.48</v>
      </c>
      <c r="F584" s="308">
        <v>0.48</v>
      </c>
      <c r="G584" s="309">
        <v>11.76</v>
      </c>
      <c r="H584" s="1064">
        <v>53.28</v>
      </c>
      <c r="I584" s="248">
        <v>12</v>
      </c>
      <c r="J584" s="248">
        <v>3.5999999999999997E-2</v>
      </c>
      <c r="K584" s="248">
        <v>2.4E-2</v>
      </c>
      <c r="L584" s="643">
        <v>0</v>
      </c>
      <c r="M584" s="248">
        <v>19.2</v>
      </c>
      <c r="N584" s="248">
        <v>13.2</v>
      </c>
      <c r="O584" s="248">
        <v>10.8</v>
      </c>
      <c r="P584" s="248">
        <v>2.64</v>
      </c>
      <c r="Q584" s="567">
        <v>92</v>
      </c>
      <c r="R584" s="28"/>
      <c r="S584" s="30"/>
      <c r="T584" s="30"/>
      <c r="U584" s="94"/>
      <c r="V584" s="52"/>
      <c r="W584" s="101"/>
      <c r="X584" s="52"/>
      <c r="Y584" s="95"/>
      <c r="Z584" s="67"/>
      <c r="AA584" s="519"/>
      <c r="AB584" s="38"/>
    </row>
    <row r="585" spans="2:28">
      <c r="B585" s="402" t="s">
        <v>196</v>
      </c>
      <c r="C585" s="444"/>
      <c r="D585" s="1065">
        <f>SUM(D577:D584)</f>
        <v>930</v>
      </c>
      <c r="E585" s="405">
        <f t="shared" ref="E585:P585" si="123">SUM(E577:E584)</f>
        <v>23.525000000000002</v>
      </c>
      <c r="F585" s="445">
        <f t="shared" si="123"/>
        <v>32.382999999999996</v>
      </c>
      <c r="G585" s="406">
        <f t="shared" si="123"/>
        <v>108.48200000000001</v>
      </c>
      <c r="H585" s="594">
        <f t="shared" si="123"/>
        <v>822.22800000000007</v>
      </c>
      <c r="I585" s="406">
        <f t="shared" si="123"/>
        <v>28.227</v>
      </c>
      <c r="J585" s="406">
        <f t="shared" si="123"/>
        <v>0.46199999999999997</v>
      </c>
      <c r="K585" s="406">
        <f t="shared" si="123"/>
        <v>0.27</v>
      </c>
      <c r="L585" s="406">
        <f t="shared" si="123"/>
        <v>346.59499999999997</v>
      </c>
      <c r="M585" s="674">
        <f t="shared" si="123"/>
        <v>276.89</v>
      </c>
      <c r="N585" s="674">
        <f t="shared" si="123"/>
        <v>418.62579999999997</v>
      </c>
      <c r="O585" s="674">
        <f t="shared" si="123"/>
        <v>85.293999999999997</v>
      </c>
      <c r="P585" s="651">
        <f t="shared" si="123"/>
        <v>4.7311999999999994</v>
      </c>
      <c r="Q585" s="657"/>
      <c r="R585" s="58"/>
      <c r="S585" s="30"/>
      <c r="T585" s="384"/>
      <c r="U585" s="689"/>
      <c r="V585" s="271"/>
      <c r="W585" s="272"/>
      <c r="X585" s="273"/>
      <c r="Y585" s="274"/>
      <c r="Z585" s="275"/>
      <c r="AA585" s="72"/>
      <c r="AB585" s="38"/>
    </row>
    <row r="586" spans="2:28">
      <c r="B586" s="330"/>
      <c r="C586" s="331" t="s">
        <v>11</v>
      </c>
      <c r="D586" s="527">
        <v>0.35</v>
      </c>
      <c r="E586" s="952">
        <v>26.95</v>
      </c>
      <c r="F586" s="338">
        <v>27.65</v>
      </c>
      <c r="G586" s="339">
        <v>117.25</v>
      </c>
      <c r="H586" s="953">
        <v>822.5</v>
      </c>
      <c r="I586" s="338">
        <v>21</v>
      </c>
      <c r="J586" s="338">
        <v>0.42</v>
      </c>
      <c r="K586" s="339">
        <v>0.49</v>
      </c>
      <c r="L586" s="340">
        <v>245</v>
      </c>
      <c r="M586" s="341">
        <v>385</v>
      </c>
      <c r="N586" s="342">
        <v>385</v>
      </c>
      <c r="O586" s="340">
        <v>87.5</v>
      </c>
      <c r="P586" s="343">
        <v>4.2</v>
      </c>
      <c r="Q586" s="433"/>
      <c r="R586" s="28"/>
      <c r="S586" s="30"/>
      <c r="T586" s="279"/>
      <c r="U586" s="528"/>
      <c r="V586" s="281"/>
      <c r="W586" s="281"/>
      <c r="X586" s="281"/>
      <c r="Y586" s="281"/>
      <c r="Z586" s="529"/>
      <c r="AA586" s="69"/>
      <c r="AB586" s="38"/>
    </row>
    <row r="587" spans="2:28">
      <c r="B587" s="345"/>
      <c r="C587" s="346" t="s">
        <v>476</v>
      </c>
      <c r="D587" s="347"/>
      <c r="E587" s="348">
        <f>(E585*100/E564)-35</f>
        <v>-4.4480519480519476</v>
      </c>
      <c r="F587" s="349">
        <f t="shared" ref="F587:O587" si="124">(F585*100/F564)-35</f>
        <v>5.9911392405063282</v>
      </c>
      <c r="G587" s="349">
        <f t="shared" si="124"/>
        <v>-2.6173134328358216</v>
      </c>
      <c r="H587" s="349">
        <f t="shared" si="124"/>
        <v>-1.1574468085107981E-2</v>
      </c>
      <c r="I587" s="349">
        <f t="shared" si="124"/>
        <v>12.044999999999995</v>
      </c>
      <c r="J587" s="349">
        <f t="shared" si="124"/>
        <v>3.5</v>
      </c>
      <c r="K587" s="349">
        <f t="shared" si="124"/>
        <v>-15.714285714285712</v>
      </c>
      <c r="L587" s="349">
        <f t="shared" si="124"/>
        <v>14.513571428571431</v>
      </c>
      <c r="M587" s="349">
        <f t="shared" si="124"/>
        <v>-9.8281818181818181</v>
      </c>
      <c r="N587" s="349">
        <f t="shared" si="124"/>
        <v>3.0568909090909031</v>
      </c>
      <c r="O587" s="349">
        <f t="shared" si="124"/>
        <v>-0.88240000000000407</v>
      </c>
      <c r="P587" s="352">
        <f>(P585*100/P564)-35</f>
        <v>4.4266666666666623</v>
      </c>
      <c r="Q587" s="590"/>
      <c r="R587" s="38"/>
      <c r="S587" s="30"/>
      <c r="T587" s="275"/>
      <c r="U587" s="52"/>
      <c r="V587" s="98"/>
      <c r="W587" s="98"/>
      <c r="X587" s="98"/>
      <c r="Y587" s="98"/>
      <c r="Z587" s="69"/>
      <c r="AA587" s="69"/>
      <c r="AB587" s="38"/>
    </row>
    <row r="588" spans="2:28" ht="13.5" customHeight="1">
      <c r="B588" s="425"/>
      <c r="C588" s="426" t="s">
        <v>244</v>
      </c>
      <c r="D588" s="171"/>
      <c r="E588" s="167"/>
      <c r="F588" s="772"/>
      <c r="G588" s="772"/>
      <c r="H588" s="559"/>
      <c r="I588" s="559"/>
      <c r="J588" s="559"/>
      <c r="K588" s="559"/>
      <c r="L588" s="559"/>
      <c r="M588" s="559"/>
      <c r="N588" s="559"/>
      <c r="O588" s="559"/>
      <c r="P588" s="719"/>
      <c r="Q588" s="657"/>
      <c r="R588" s="52"/>
      <c r="S588" s="30"/>
      <c r="T588" s="56"/>
      <c r="U588" s="38"/>
      <c r="V588" s="69"/>
      <c r="W588" s="69"/>
      <c r="X588" s="69"/>
      <c r="Y588" s="69"/>
      <c r="Z588" s="69"/>
      <c r="AA588" s="69"/>
      <c r="AB588" s="38"/>
    </row>
    <row r="589" spans="2:28">
      <c r="B589" s="646" t="s">
        <v>755</v>
      </c>
      <c r="C589" s="661" t="s">
        <v>245</v>
      </c>
      <c r="D589" s="294">
        <v>200</v>
      </c>
      <c r="E589" s="267">
        <v>5.8</v>
      </c>
      <c r="F589" s="259">
        <v>5</v>
      </c>
      <c r="G589" s="259">
        <v>8</v>
      </c>
      <c r="H589" s="660">
        <v>101</v>
      </c>
      <c r="I589" s="296">
        <v>1.4</v>
      </c>
      <c r="J589" s="296">
        <v>0.08</v>
      </c>
      <c r="K589" s="296">
        <v>2.3E-2</v>
      </c>
      <c r="L589" s="565">
        <v>40.1</v>
      </c>
      <c r="M589" s="518">
        <v>240.8</v>
      </c>
      <c r="N589" s="518">
        <v>180.6</v>
      </c>
      <c r="O589" s="518">
        <v>28.1</v>
      </c>
      <c r="P589" s="572">
        <v>0.2</v>
      </c>
      <c r="Q589" s="567">
        <v>90</v>
      </c>
      <c r="R589" s="52"/>
      <c r="S589" s="384"/>
      <c r="T589" s="30"/>
      <c r="U589" s="94"/>
      <c r="V589" s="52"/>
      <c r="W589" s="52"/>
      <c r="X589" s="52"/>
      <c r="Y589" s="653"/>
      <c r="Z589" s="314"/>
      <c r="AA589" s="536"/>
      <c r="AB589" s="38"/>
    </row>
    <row r="590" spans="2:28">
      <c r="B590" s="646" t="s">
        <v>880</v>
      </c>
      <c r="C590" s="1061" t="s">
        <v>976</v>
      </c>
      <c r="D590" s="1066" t="s">
        <v>922</v>
      </c>
      <c r="E590" s="365">
        <v>1.75</v>
      </c>
      <c r="F590" s="366">
        <v>2.032</v>
      </c>
      <c r="G590" s="366">
        <v>17.22</v>
      </c>
      <c r="H590" s="298">
        <v>94.168000000000006</v>
      </c>
      <c r="I590" s="366">
        <v>0.31</v>
      </c>
      <c r="J590" s="296">
        <v>0.03</v>
      </c>
      <c r="K590" s="366">
        <v>0.03</v>
      </c>
      <c r="L590" s="298">
        <v>16.62</v>
      </c>
      <c r="M590" s="376">
        <v>19.12</v>
      </c>
      <c r="N590" s="518">
        <v>6.2210000000000001</v>
      </c>
      <c r="O590" s="376">
        <v>2.1800000000000002</v>
      </c>
      <c r="P590" s="572">
        <v>0.54</v>
      </c>
      <c r="Q590" s="567">
        <v>37</v>
      </c>
      <c r="R590" s="38"/>
      <c r="S590" s="279"/>
      <c r="T590" s="30"/>
      <c r="U590" s="1067"/>
      <c r="V590" s="52"/>
      <c r="W590" s="52"/>
      <c r="X590" s="52"/>
      <c r="Y590" s="95"/>
      <c r="Z590" s="67"/>
      <c r="AA590" s="536"/>
      <c r="AB590" s="38"/>
    </row>
    <row r="591" spans="2:28" ht="14.25" customHeight="1">
      <c r="B591" s="716"/>
      <c r="C591" s="1068" t="s">
        <v>975</v>
      </c>
      <c r="D591" s="487"/>
      <c r="E591" s="560"/>
      <c r="F591" s="486"/>
      <c r="G591" s="486"/>
      <c r="H591" s="561"/>
      <c r="I591" s="486"/>
      <c r="J591" s="561"/>
      <c r="K591" s="486"/>
      <c r="L591" s="561"/>
      <c r="M591" s="486"/>
      <c r="N591" s="561"/>
      <c r="O591" s="486"/>
      <c r="P591" s="1069"/>
      <c r="Q591" s="782"/>
      <c r="R591" s="38"/>
      <c r="S591" s="56"/>
      <c r="T591" s="30"/>
      <c r="U591" s="94"/>
      <c r="V591" s="52"/>
      <c r="W591" s="52"/>
      <c r="X591" s="52"/>
      <c r="Y591" s="95"/>
      <c r="Z591" s="314"/>
      <c r="AA591" s="508"/>
      <c r="AB591" s="38"/>
    </row>
    <row r="592" spans="2:28">
      <c r="B592" s="580" t="s">
        <v>9</v>
      </c>
      <c r="C592" s="1070" t="s">
        <v>780</v>
      </c>
      <c r="D592" s="581">
        <v>17</v>
      </c>
      <c r="E592" s="1071">
        <v>0.66</v>
      </c>
      <c r="F592" s="582">
        <v>0.33</v>
      </c>
      <c r="G592" s="582">
        <v>8.74</v>
      </c>
      <c r="H592" s="1072">
        <v>40.57</v>
      </c>
      <c r="I592" s="647">
        <v>0</v>
      </c>
      <c r="J592" s="647">
        <v>0.02</v>
      </c>
      <c r="K592" s="647">
        <v>0.02</v>
      </c>
      <c r="L592" s="671">
        <v>0</v>
      </c>
      <c r="M592" s="672">
        <v>3.2</v>
      </c>
      <c r="N592" s="672">
        <v>11</v>
      </c>
      <c r="O592" s="647">
        <v>2.2000000000000002</v>
      </c>
      <c r="P592" s="673">
        <v>0.02</v>
      </c>
      <c r="Q592" s="590">
        <v>19</v>
      </c>
      <c r="R592" s="38"/>
      <c r="S592" s="30"/>
      <c r="T592" s="384"/>
      <c r="U592" s="56"/>
      <c r="V592" s="271"/>
      <c r="W592" s="272"/>
      <c r="X592" s="273"/>
      <c r="Y592" s="274"/>
      <c r="Z592" s="275"/>
      <c r="AA592" s="72"/>
      <c r="AB592" s="38"/>
    </row>
    <row r="593" spans="2:28">
      <c r="B593" s="402" t="s">
        <v>256</v>
      </c>
      <c r="C593" s="444"/>
      <c r="D593" s="42">
        <f>D589+D592+100+20</f>
        <v>337</v>
      </c>
      <c r="E593" s="464">
        <f t="shared" ref="E593:P593" si="125">SUM(E589:E592)</f>
        <v>8.2099999999999991</v>
      </c>
      <c r="F593" s="715">
        <f t="shared" si="125"/>
        <v>7.3620000000000001</v>
      </c>
      <c r="G593" s="522">
        <f t="shared" si="125"/>
        <v>33.96</v>
      </c>
      <c r="H593" s="522">
        <f t="shared" si="125"/>
        <v>235.738</v>
      </c>
      <c r="I593" s="715">
        <f t="shared" si="125"/>
        <v>1.71</v>
      </c>
      <c r="J593" s="407">
        <f t="shared" si="125"/>
        <v>0.13</v>
      </c>
      <c r="K593" s="715">
        <f t="shared" si="125"/>
        <v>7.2999999999999995E-2</v>
      </c>
      <c r="L593" s="407">
        <f t="shared" si="125"/>
        <v>56.72</v>
      </c>
      <c r="M593" s="467">
        <f t="shared" si="125"/>
        <v>263.12</v>
      </c>
      <c r="N593" s="467">
        <f t="shared" si="125"/>
        <v>197.821</v>
      </c>
      <c r="O593" s="407">
        <f t="shared" si="125"/>
        <v>32.480000000000004</v>
      </c>
      <c r="P593" s="603">
        <f t="shared" si="125"/>
        <v>0.76</v>
      </c>
      <c r="Q593" s="46"/>
      <c r="R593" s="38"/>
      <c r="S593" s="63"/>
      <c r="T593" s="279"/>
      <c r="U593" s="528"/>
      <c r="V593" s="281"/>
      <c r="W593" s="281"/>
      <c r="X593" s="281"/>
      <c r="Y593" s="281"/>
      <c r="Z593" s="553"/>
      <c r="AA593" s="69"/>
      <c r="AB593" s="38"/>
    </row>
    <row r="594" spans="2:28">
      <c r="B594" s="330"/>
      <c r="C594" s="331" t="s">
        <v>11</v>
      </c>
      <c r="D594" s="527">
        <v>0.1</v>
      </c>
      <c r="E594" s="414">
        <v>7.7</v>
      </c>
      <c r="F594" s="415">
        <v>7.9</v>
      </c>
      <c r="G594" s="416">
        <v>33.5</v>
      </c>
      <c r="H594" s="416">
        <v>235</v>
      </c>
      <c r="I594" s="337">
        <v>6</v>
      </c>
      <c r="J594" s="337">
        <v>0.12</v>
      </c>
      <c r="K594" s="473">
        <v>0.14000000000000001</v>
      </c>
      <c r="L594" s="789">
        <v>70</v>
      </c>
      <c r="M594" s="790">
        <v>110</v>
      </c>
      <c r="N594" s="791">
        <v>110</v>
      </c>
      <c r="O594" s="789">
        <v>25</v>
      </c>
      <c r="P594" s="792">
        <v>1.2</v>
      </c>
      <c r="Q594" s="46"/>
      <c r="R594" s="58"/>
      <c r="S594" s="30"/>
      <c r="T594" s="94"/>
      <c r="U594" s="38"/>
      <c r="V594" s="38"/>
      <c r="W594" s="38"/>
      <c r="X594" s="38"/>
      <c r="Y594" s="38"/>
      <c r="Z594" s="38"/>
      <c r="AA594" s="38"/>
      <c r="AB594" s="38"/>
    </row>
    <row r="595" spans="2:28">
      <c r="B595" s="345"/>
      <c r="C595" s="346" t="s">
        <v>476</v>
      </c>
      <c r="D595" s="347"/>
      <c r="E595" s="348">
        <f t="shared" ref="E595:P595" si="126">(E593*100/E564)-10</f>
        <v>0.66233766233766111</v>
      </c>
      <c r="F595" s="349">
        <f t="shared" si="126"/>
        <v>-0.68101265822784818</v>
      </c>
      <c r="G595" s="349">
        <f t="shared" si="126"/>
        <v>0.1373134328358212</v>
      </c>
      <c r="H595" s="349">
        <f t="shared" si="126"/>
        <v>3.1404255319149144E-2</v>
      </c>
      <c r="I595" s="349">
        <f t="shared" si="126"/>
        <v>-7.15</v>
      </c>
      <c r="J595" s="349">
        <f t="shared" si="126"/>
        <v>0.83333333333333393</v>
      </c>
      <c r="K595" s="349">
        <f t="shared" si="126"/>
        <v>-4.7857142857142856</v>
      </c>
      <c r="L595" s="349">
        <f t="shared" si="126"/>
        <v>-1.8971428571428568</v>
      </c>
      <c r="M595" s="349">
        <f t="shared" si="126"/>
        <v>13.920000000000002</v>
      </c>
      <c r="N595" s="349">
        <f t="shared" si="126"/>
        <v>7.9837272727272719</v>
      </c>
      <c r="O595" s="349">
        <f t="shared" si="126"/>
        <v>2.9920000000000027</v>
      </c>
      <c r="P595" s="352">
        <f t="shared" si="126"/>
        <v>-3.666666666666667</v>
      </c>
      <c r="Q595" s="46"/>
      <c r="R595" s="28"/>
      <c r="S595" s="30"/>
      <c r="T595" s="107"/>
      <c r="U595" s="38"/>
      <c r="V595" s="38"/>
      <c r="W595" s="38"/>
      <c r="X595" s="38"/>
      <c r="Y595" s="38"/>
      <c r="Z595" s="38"/>
      <c r="AA595" s="38"/>
      <c r="AB595" s="38"/>
    </row>
    <row r="596" spans="2:28">
      <c r="R596" s="230"/>
      <c r="S596" s="63"/>
      <c r="T596" s="107"/>
      <c r="U596" s="38"/>
      <c r="V596" s="38"/>
      <c r="W596" s="38"/>
      <c r="X596" s="38"/>
      <c r="Y596" s="38"/>
      <c r="Z596" s="38"/>
      <c r="AA596" s="38"/>
      <c r="AB596" s="38"/>
    </row>
    <row r="597" spans="2:28">
      <c r="B597" s="462"/>
      <c r="C597" s="403" t="s">
        <v>315</v>
      </c>
      <c r="D597" s="463"/>
      <c r="E597" s="464">
        <f t="shared" ref="E597:P597" si="127">E573+E585</f>
        <v>41.899000000000001</v>
      </c>
      <c r="F597" s="407">
        <f t="shared" si="127"/>
        <v>55.561</v>
      </c>
      <c r="G597" s="407">
        <f t="shared" si="127"/>
        <v>189.55600000000001</v>
      </c>
      <c r="H597" s="407">
        <f t="shared" si="127"/>
        <v>1412.8290000000002</v>
      </c>
      <c r="I597" s="407">
        <f t="shared" si="127"/>
        <v>40.072000000000003</v>
      </c>
      <c r="J597" s="407">
        <f t="shared" si="127"/>
        <v>0.73299999999999987</v>
      </c>
      <c r="K597" s="407">
        <f t="shared" si="127"/>
        <v>0.45800000000000002</v>
      </c>
      <c r="L597" s="467">
        <f t="shared" si="127"/>
        <v>657.654</v>
      </c>
      <c r="M597" s="467">
        <f t="shared" si="127"/>
        <v>465.15300000000002</v>
      </c>
      <c r="N597" s="467">
        <f t="shared" si="127"/>
        <v>640.02779999999996</v>
      </c>
      <c r="O597" s="467">
        <f t="shared" si="127"/>
        <v>116.738</v>
      </c>
      <c r="P597" s="603">
        <f t="shared" si="127"/>
        <v>6.919999999999999</v>
      </c>
      <c r="R597" s="28"/>
      <c r="S597" s="30"/>
      <c r="T597" s="94"/>
      <c r="U597" s="38"/>
      <c r="V597" s="38"/>
      <c r="W597" s="38"/>
      <c r="X597" s="38"/>
      <c r="Y597" s="38"/>
      <c r="Z597" s="38"/>
      <c r="AA597" s="38"/>
      <c r="AB597" s="38"/>
    </row>
    <row r="598" spans="2:28">
      <c r="B598" s="470"/>
      <c r="C598" s="471" t="s">
        <v>11</v>
      </c>
      <c r="D598" s="527">
        <v>0.6</v>
      </c>
      <c r="E598" s="952">
        <v>46.2</v>
      </c>
      <c r="F598" s="338">
        <v>47.4</v>
      </c>
      <c r="G598" s="339">
        <v>201</v>
      </c>
      <c r="H598" s="339">
        <v>1410</v>
      </c>
      <c r="I598" s="417">
        <v>36</v>
      </c>
      <c r="J598" s="338">
        <v>0.72</v>
      </c>
      <c r="K598" s="339">
        <v>0.84</v>
      </c>
      <c r="L598" s="340">
        <v>420</v>
      </c>
      <c r="M598" s="474">
        <v>660</v>
      </c>
      <c r="N598" s="342">
        <v>660</v>
      </c>
      <c r="O598" s="342">
        <v>150</v>
      </c>
      <c r="P598" s="343">
        <v>7.2</v>
      </c>
      <c r="R598" s="38"/>
      <c r="S598" s="39"/>
      <c r="T598" s="38"/>
      <c r="U598" s="38"/>
      <c r="V598" s="38"/>
      <c r="W598" s="38"/>
      <c r="X598" s="38"/>
      <c r="Y598" s="38"/>
      <c r="Z598" s="38"/>
      <c r="AA598" s="38"/>
      <c r="AB598" s="38"/>
    </row>
    <row r="599" spans="2:28">
      <c r="B599" s="345"/>
      <c r="C599" s="346" t="s">
        <v>476</v>
      </c>
      <c r="D599" s="347"/>
      <c r="E599" s="348">
        <f>(E597*100/E564)-60</f>
        <v>-5.585714285714289</v>
      </c>
      <c r="F599" s="349">
        <f t="shared" ref="F599:O599" si="128">(F597*100/F564)-60</f>
        <v>10.330379746835447</v>
      </c>
      <c r="G599" s="349">
        <f t="shared" si="128"/>
        <v>-3.4161194029850677</v>
      </c>
      <c r="H599" s="349">
        <f t="shared" si="128"/>
        <v>0.12038297872341275</v>
      </c>
      <c r="I599" s="349">
        <f t="shared" si="128"/>
        <v>6.786666666666676</v>
      </c>
      <c r="J599" s="349">
        <f t="shared" si="128"/>
        <v>1.0833333333333215</v>
      </c>
      <c r="K599" s="349">
        <f t="shared" si="128"/>
        <v>-27.285714285714278</v>
      </c>
      <c r="L599" s="349">
        <f t="shared" si="128"/>
        <v>33.950571428571422</v>
      </c>
      <c r="M599" s="349">
        <f t="shared" si="128"/>
        <v>-17.713363636363631</v>
      </c>
      <c r="N599" s="349">
        <f t="shared" si="128"/>
        <v>-1.8156545454545494</v>
      </c>
      <c r="O599" s="349">
        <f t="shared" si="128"/>
        <v>-13.3048</v>
      </c>
      <c r="P599" s="352">
        <f>(P597*100/P564)-60</f>
        <v>-2.3333333333333428</v>
      </c>
      <c r="Q599" s="46"/>
      <c r="R599" s="10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</row>
    <row r="600" spans="2:28">
      <c r="Q600" s="46"/>
      <c r="R600" s="10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</row>
    <row r="601" spans="2:28">
      <c r="B601" s="462"/>
      <c r="C601" s="403" t="s">
        <v>314</v>
      </c>
      <c r="D601" s="463"/>
      <c r="E601" s="464">
        <f t="shared" ref="E601:P601" si="129">E585+E593</f>
        <v>31.734999999999999</v>
      </c>
      <c r="F601" s="407">
        <f t="shared" si="129"/>
        <v>39.744999999999997</v>
      </c>
      <c r="G601" s="407">
        <f t="shared" si="129"/>
        <v>142.44200000000001</v>
      </c>
      <c r="H601" s="407">
        <f t="shared" si="129"/>
        <v>1057.9660000000001</v>
      </c>
      <c r="I601" s="407">
        <f t="shared" si="129"/>
        <v>29.937000000000001</v>
      </c>
      <c r="J601" s="407">
        <f t="shared" si="129"/>
        <v>0.59199999999999997</v>
      </c>
      <c r="K601" s="407">
        <f t="shared" si="129"/>
        <v>0.34300000000000003</v>
      </c>
      <c r="L601" s="407">
        <f t="shared" si="129"/>
        <v>403.31499999999994</v>
      </c>
      <c r="M601" s="467">
        <f t="shared" si="129"/>
        <v>540.01</v>
      </c>
      <c r="N601" s="467">
        <f t="shared" si="129"/>
        <v>616.44679999999994</v>
      </c>
      <c r="O601" s="467">
        <f t="shared" si="129"/>
        <v>117.774</v>
      </c>
      <c r="P601" s="603">
        <f t="shared" si="129"/>
        <v>5.4911999999999992</v>
      </c>
      <c r="Q601" s="46"/>
      <c r="R601" s="10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</row>
    <row r="602" spans="2:28">
      <c r="B602" s="470"/>
      <c r="C602" s="471" t="s">
        <v>11</v>
      </c>
      <c r="D602" s="527">
        <v>0.45</v>
      </c>
      <c r="E602" s="472">
        <v>34.65</v>
      </c>
      <c r="F602" s="337">
        <v>35.549999999999997</v>
      </c>
      <c r="G602" s="473">
        <v>150.75</v>
      </c>
      <c r="H602" s="473">
        <v>1057.5</v>
      </c>
      <c r="I602" s="417">
        <v>27</v>
      </c>
      <c r="J602" s="338">
        <v>0.54</v>
      </c>
      <c r="K602" s="339">
        <v>0.63</v>
      </c>
      <c r="L602" s="340">
        <v>315</v>
      </c>
      <c r="M602" s="474">
        <v>495</v>
      </c>
      <c r="N602" s="342">
        <v>495</v>
      </c>
      <c r="O602" s="342">
        <v>112.5</v>
      </c>
      <c r="P602" s="343">
        <v>5.4</v>
      </c>
      <c r="Q602" s="46"/>
      <c r="R602" s="10"/>
      <c r="S602" s="38"/>
      <c r="T602" s="38"/>
      <c r="U602" s="38"/>
      <c r="V602" s="38"/>
      <c r="W602" s="10"/>
    </row>
    <row r="603" spans="2:28">
      <c r="B603" s="345"/>
      <c r="C603" s="346" t="s">
        <v>476</v>
      </c>
      <c r="D603" s="347"/>
      <c r="E603" s="348">
        <f>(E601*100/E564)-45</f>
        <v>-3.7857142857142847</v>
      </c>
      <c r="F603" s="349">
        <f t="shared" ref="F603:O603" si="130">(F601*100/F564)-45</f>
        <v>5.3101265822784782</v>
      </c>
      <c r="G603" s="349">
        <f t="shared" si="130"/>
        <v>-2.4799999999999969</v>
      </c>
      <c r="H603" s="349">
        <f t="shared" si="130"/>
        <v>1.9829787234044716E-2</v>
      </c>
      <c r="I603" s="349">
        <f t="shared" si="130"/>
        <v>4.8950000000000031</v>
      </c>
      <c r="J603" s="349">
        <f t="shared" si="130"/>
        <v>4.3333333333333286</v>
      </c>
      <c r="K603" s="349">
        <f t="shared" si="130"/>
        <v>-20.499999999999996</v>
      </c>
      <c r="L603" s="349">
        <f t="shared" si="130"/>
        <v>12.616428571428564</v>
      </c>
      <c r="M603" s="349">
        <f t="shared" si="130"/>
        <v>4.0918181818181836</v>
      </c>
      <c r="N603" s="349">
        <f t="shared" si="130"/>
        <v>11.040618181818175</v>
      </c>
      <c r="O603" s="349">
        <f t="shared" si="130"/>
        <v>2.1096000000000004</v>
      </c>
      <c r="P603" s="352">
        <f>(P601*100/P564)-45</f>
        <v>0.75999999999999091</v>
      </c>
      <c r="Q603" s="46"/>
      <c r="S603" s="38"/>
      <c r="T603" s="38"/>
      <c r="U603" s="38"/>
      <c r="V603" s="38"/>
    </row>
    <row r="604" spans="2:28">
      <c r="Q604" s="46"/>
      <c r="S604" s="38"/>
      <c r="T604" s="38"/>
      <c r="U604" s="38"/>
      <c r="V604" s="38"/>
    </row>
    <row r="605" spans="2:28">
      <c r="B605" s="480" t="s">
        <v>351</v>
      </c>
      <c r="C605" s="403"/>
      <c r="D605" s="463"/>
      <c r="E605" s="1034">
        <f t="shared" ref="E605:P605" si="131">E573+E585+E593</f>
        <v>50.109000000000002</v>
      </c>
      <c r="F605" s="1073">
        <f t="shared" si="131"/>
        <v>62.923000000000002</v>
      </c>
      <c r="G605" s="1073">
        <f t="shared" si="131"/>
        <v>223.51600000000002</v>
      </c>
      <c r="H605" s="1074">
        <f t="shared" si="131"/>
        <v>1648.5670000000002</v>
      </c>
      <c r="I605" s="1073">
        <f t="shared" si="131"/>
        <v>41.782000000000004</v>
      </c>
      <c r="J605" s="1074">
        <f t="shared" si="131"/>
        <v>0.86299999999999988</v>
      </c>
      <c r="K605" s="1074">
        <f t="shared" si="131"/>
        <v>0.53100000000000003</v>
      </c>
      <c r="L605" s="685">
        <f t="shared" si="131"/>
        <v>714.37400000000002</v>
      </c>
      <c r="M605" s="685">
        <f t="shared" si="131"/>
        <v>728.27300000000002</v>
      </c>
      <c r="N605" s="730">
        <f t="shared" si="131"/>
        <v>837.84879999999998</v>
      </c>
      <c r="O605" s="685">
        <f t="shared" si="131"/>
        <v>149.21800000000002</v>
      </c>
      <c r="P605" s="1075">
        <f t="shared" si="131"/>
        <v>7.6799999999999988</v>
      </c>
      <c r="Q605" s="46"/>
      <c r="S605" s="38"/>
      <c r="T605" s="38"/>
      <c r="U605" s="38"/>
      <c r="V605" s="38"/>
    </row>
    <row r="606" spans="2:28">
      <c r="B606" s="330"/>
      <c r="C606" s="331" t="s">
        <v>11</v>
      </c>
      <c r="D606" s="527">
        <v>0.7</v>
      </c>
      <c r="E606" s="414">
        <v>53.9</v>
      </c>
      <c r="F606" s="415">
        <v>55.3</v>
      </c>
      <c r="G606" s="416">
        <v>234.5</v>
      </c>
      <c r="H606" s="416">
        <v>1645</v>
      </c>
      <c r="I606" s="417">
        <v>42</v>
      </c>
      <c r="J606" s="338">
        <v>0.84</v>
      </c>
      <c r="K606" s="339">
        <v>0.98</v>
      </c>
      <c r="L606" s="340">
        <v>490</v>
      </c>
      <c r="M606" s="474">
        <v>770</v>
      </c>
      <c r="N606" s="342">
        <v>770</v>
      </c>
      <c r="O606" s="342">
        <v>175</v>
      </c>
      <c r="P606" s="343">
        <v>8.4</v>
      </c>
      <c r="Q606" s="46"/>
      <c r="S606" s="38"/>
      <c r="T606" s="38"/>
      <c r="U606" s="38"/>
      <c r="V606" s="38"/>
    </row>
    <row r="607" spans="2:28">
      <c r="B607" s="345"/>
      <c r="C607" s="346" t="s">
        <v>476</v>
      </c>
      <c r="D607" s="347"/>
      <c r="E607" s="348">
        <f>(E605*100/E564)-70</f>
        <v>-4.9233766233766119</v>
      </c>
      <c r="F607" s="349">
        <f t="shared" ref="F607:P607" si="132">(F605*100/F564)-70</f>
        <v>9.6493670886075904</v>
      </c>
      <c r="G607" s="349">
        <f t="shared" si="132"/>
        <v>-3.27880597014925</v>
      </c>
      <c r="H607" s="349">
        <f t="shared" si="132"/>
        <v>0.15178723404255834</v>
      </c>
      <c r="I607" s="349">
        <f t="shared" si="132"/>
        <v>-0.36333333333331552</v>
      </c>
      <c r="J607" s="349">
        <f t="shared" si="132"/>
        <v>1.9166666666666572</v>
      </c>
      <c r="K607" s="349">
        <f t="shared" si="132"/>
        <v>-32.071428571428569</v>
      </c>
      <c r="L607" s="349">
        <f t="shared" si="132"/>
        <v>32.053428571428583</v>
      </c>
      <c r="M607" s="349">
        <f t="shared" si="132"/>
        <v>-3.7933636363636367</v>
      </c>
      <c r="N607" s="349">
        <f t="shared" si="132"/>
        <v>6.1680727272727296</v>
      </c>
      <c r="O607" s="349">
        <f t="shared" si="132"/>
        <v>-10.312799999999996</v>
      </c>
      <c r="P607" s="352">
        <f t="shared" si="132"/>
        <v>-6.0000000000000071</v>
      </c>
      <c r="Q607" s="46"/>
      <c r="S607" s="38"/>
      <c r="T607" s="38"/>
      <c r="U607" s="38"/>
      <c r="V607" s="38"/>
    </row>
    <row r="608" spans="2:28">
      <c r="Q608" s="46"/>
      <c r="S608" s="38"/>
      <c r="T608" s="38"/>
      <c r="U608" s="38"/>
      <c r="V608" s="38"/>
    </row>
    <row r="609" spans="2:28">
      <c r="Q609" s="46"/>
      <c r="S609" s="38"/>
      <c r="T609" s="38"/>
      <c r="U609" s="38"/>
      <c r="V609" s="38"/>
    </row>
    <row r="610" spans="2:28">
      <c r="C610" s="44"/>
      <c r="D610" s="13" t="s">
        <v>212</v>
      </c>
      <c r="E610" s="60"/>
      <c r="S610" s="38"/>
      <c r="T610" s="38"/>
      <c r="U610" s="38"/>
      <c r="V610" s="38"/>
    </row>
    <row r="611" spans="2:28">
      <c r="C611" s="15" t="s">
        <v>886</v>
      </c>
      <c r="D611" s="22"/>
      <c r="E611" s="2"/>
      <c r="F611"/>
      <c r="I611"/>
      <c r="J611"/>
      <c r="K611" s="36"/>
      <c r="L611" s="36"/>
      <c r="M611"/>
      <c r="N611"/>
      <c r="O611"/>
      <c r="P611"/>
      <c r="Q611" s="38"/>
      <c r="S611" s="38"/>
      <c r="T611" s="38"/>
      <c r="U611" s="38"/>
      <c r="V611" s="38"/>
    </row>
    <row r="612" spans="2:28">
      <c r="C612" s="91" t="s">
        <v>361</v>
      </c>
      <c r="I612" s="155" t="s">
        <v>382</v>
      </c>
      <c r="N612" s="9"/>
      <c r="S612" s="38"/>
      <c r="T612" s="38"/>
      <c r="U612" s="38"/>
      <c r="V612" s="38"/>
    </row>
    <row r="613" spans="2:28">
      <c r="C613" s="44" t="s">
        <v>887</v>
      </c>
      <c r="S613" s="38"/>
      <c r="T613" s="38"/>
      <c r="U613" s="38"/>
      <c r="V613" s="38"/>
    </row>
    <row r="614" spans="2:28" ht="21">
      <c r="B614" s="111" t="s">
        <v>355</v>
      </c>
      <c r="C614" s="36"/>
      <c r="D614"/>
      <c r="F614" s="157" t="s">
        <v>918</v>
      </c>
      <c r="I614" s="158" t="s">
        <v>0</v>
      </c>
      <c r="J614"/>
      <c r="K614" s="43" t="s">
        <v>474</v>
      </c>
      <c r="L614" s="36"/>
      <c r="M614" s="36"/>
      <c r="N614" s="159"/>
      <c r="P614" s="80"/>
      <c r="S614" s="38"/>
      <c r="T614" s="38"/>
      <c r="U614" s="38"/>
      <c r="V614" s="38"/>
    </row>
    <row r="615" spans="2:28">
      <c r="B615" s="160" t="s">
        <v>357</v>
      </c>
      <c r="C615" s="161" t="s">
        <v>923</v>
      </c>
      <c r="D615" s="162" t="s">
        <v>180</v>
      </c>
      <c r="E615" s="163" t="s">
        <v>181</v>
      </c>
      <c r="F615" s="164"/>
      <c r="G615" s="164"/>
      <c r="H615" s="167"/>
      <c r="I615" s="166" t="s">
        <v>333</v>
      </c>
      <c r="J615" s="167"/>
      <c r="K615" s="168"/>
      <c r="L615" s="169"/>
      <c r="M615" s="170" t="s">
        <v>377</v>
      </c>
      <c r="N615" s="167"/>
      <c r="O615" s="167"/>
      <c r="P615" s="484"/>
      <c r="Q615" s="172" t="s">
        <v>368</v>
      </c>
      <c r="S615" s="38"/>
      <c r="T615" s="38"/>
      <c r="U615" s="38"/>
      <c r="V615" s="38"/>
    </row>
    <row r="616" spans="2:28">
      <c r="B616" s="177" t="s">
        <v>335</v>
      </c>
      <c r="C616" s="178"/>
      <c r="D616" s="179" t="s">
        <v>187</v>
      </c>
      <c r="E616" s="180"/>
      <c r="F616" s="181"/>
      <c r="G616" s="182" t="s">
        <v>924</v>
      </c>
      <c r="H616" s="183" t="s">
        <v>753</v>
      </c>
      <c r="I616" s="486"/>
      <c r="J616" s="486"/>
      <c r="K616" s="486"/>
      <c r="L616" s="487"/>
      <c r="M616" s="488" t="s">
        <v>376</v>
      </c>
      <c r="N616" s="486"/>
      <c r="O616" s="486"/>
      <c r="P616" s="487"/>
      <c r="Q616" s="188" t="s">
        <v>364</v>
      </c>
      <c r="S616" s="38"/>
      <c r="T616" s="38"/>
      <c r="U616" s="38"/>
      <c r="V616" s="38"/>
    </row>
    <row r="617" spans="2:28">
      <c r="B617" s="177" t="s">
        <v>344</v>
      </c>
      <c r="C617" s="178" t="s">
        <v>186</v>
      </c>
      <c r="D617" s="193"/>
      <c r="E617" s="179" t="s">
        <v>188</v>
      </c>
      <c r="F617" s="194" t="s">
        <v>56</v>
      </c>
      <c r="G617" s="182" t="s">
        <v>925</v>
      </c>
      <c r="H617" s="195" t="s">
        <v>191</v>
      </c>
      <c r="I617" s="180"/>
      <c r="J617" s="196"/>
      <c r="K617" s="167"/>
      <c r="L617" s="196"/>
      <c r="M617" s="197" t="s">
        <v>345</v>
      </c>
      <c r="N617" s="198" t="s">
        <v>346</v>
      </c>
      <c r="O617" s="199" t="s">
        <v>347</v>
      </c>
      <c r="P617" s="200" t="s">
        <v>348</v>
      </c>
      <c r="Q617" s="490" t="s">
        <v>319</v>
      </c>
      <c r="S617" s="38"/>
      <c r="T617" s="38"/>
      <c r="U617" s="38"/>
      <c r="V617" s="38"/>
    </row>
    <row r="618" spans="2:28">
      <c r="B618" s="203"/>
      <c r="C618" s="204"/>
      <c r="D618" s="184"/>
      <c r="E618" s="205" t="s">
        <v>6</v>
      </c>
      <c r="F618" s="206" t="s">
        <v>7</v>
      </c>
      <c r="G618" s="491" t="s">
        <v>8</v>
      </c>
      <c r="H618" s="208" t="s">
        <v>468</v>
      </c>
      <c r="I618" s="209" t="s">
        <v>336</v>
      </c>
      <c r="J618" s="210" t="s">
        <v>337</v>
      </c>
      <c r="K618" s="211" t="s">
        <v>338</v>
      </c>
      <c r="L618" s="210" t="s">
        <v>339</v>
      </c>
      <c r="M618" s="212" t="s">
        <v>340</v>
      </c>
      <c r="N618" s="210" t="s">
        <v>341</v>
      </c>
      <c r="O618" s="211" t="s">
        <v>342</v>
      </c>
      <c r="P618" s="213" t="s">
        <v>343</v>
      </c>
      <c r="Q618" s="204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</row>
    <row r="619" spans="2:28">
      <c r="B619" s="216" t="s">
        <v>884</v>
      </c>
      <c r="C619" s="217"/>
      <c r="D619" s="218">
        <v>1</v>
      </c>
      <c r="E619" s="219">
        <v>77</v>
      </c>
      <c r="F619" s="220">
        <v>79</v>
      </c>
      <c r="G619" s="221">
        <v>335</v>
      </c>
      <c r="H619" s="221">
        <v>2350</v>
      </c>
      <c r="I619" s="219">
        <v>60</v>
      </c>
      <c r="J619" s="220">
        <v>1.2</v>
      </c>
      <c r="K619" s="220">
        <v>1.4</v>
      </c>
      <c r="L619" s="493">
        <v>700</v>
      </c>
      <c r="M619" s="494">
        <v>1100</v>
      </c>
      <c r="N619" s="494">
        <v>1100</v>
      </c>
      <c r="O619" s="494">
        <v>250</v>
      </c>
      <c r="P619" s="494">
        <v>12</v>
      </c>
      <c r="Q619" s="226"/>
      <c r="S619" s="38"/>
      <c r="T619" s="63"/>
      <c r="U619" s="94"/>
      <c r="V619" s="52"/>
      <c r="W619" s="52"/>
      <c r="X619" s="52"/>
      <c r="Y619" s="513"/>
      <c r="Z619" s="314"/>
      <c r="AA619" s="536"/>
      <c r="AB619" s="38"/>
    </row>
    <row r="620" spans="2:28">
      <c r="B620" s="355"/>
      <c r="C620" s="426" t="s">
        <v>158</v>
      </c>
      <c r="D620" s="1006"/>
      <c r="E620" s="1076"/>
      <c r="F620" s="1077"/>
      <c r="G620" s="1077"/>
      <c r="H620" s="1078"/>
      <c r="I620" s="196"/>
      <c r="J620" s="196"/>
      <c r="K620" s="1079"/>
      <c r="L620" s="196"/>
      <c r="M620" s="196"/>
      <c r="N620" s="196"/>
      <c r="O620" s="196"/>
      <c r="P620" s="1080"/>
      <c r="Q620" s="657"/>
      <c r="S620" s="443"/>
      <c r="T620" s="228"/>
      <c r="U620" s="94"/>
      <c r="V620" s="98"/>
      <c r="W620" s="98"/>
      <c r="X620" s="98"/>
      <c r="Y620" s="644"/>
      <c r="Z620" s="354"/>
      <c r="AA620" s="38"/>
      <c r="AB620" s="38"/>
    </row>
    <row r="621" spans="2:28">
      <c r="B621" s="435" t="s">
        <v>926</v>
      </c>
      <c r="C621" s="538" t="s">
        <v>374</v>
      </c>
      <c r="D621" s="246">
        <v>60</v>
      </c>
      <c r="E621" s="1081">
        <v>1.2749999999999999</v>
      </c>
      <c r="F621" s="1082">
        <v>4.2</v>
      </c>
      <c r="G621" s="1082">
        <v>6.8250000000000002</v>
      </c>
      <c r="H621" s="510">
        <v>71.400000000000006</v>
      </c>
      <c r="I621" s="259">
        <v>4.13</v>
      </c>
      <c r="J621" s="258">
        <v>1.4999999999999999E-2</v>
      </c>
      <c r="K621" s="258">
        <v>0.01</v>
      </c>
      <c r="L621" s="260">
        <v>20.75</v>
      </c>
      <c r="M621" s="251">
        <v>22.1</v>
      </c>
      <c r="N621" s="251">
        <v>32.700000000000003</v>
      </c>
      <c r="O621" s="251">
        <v>16.600000000000001</v>
      </c>
      <c r="P621" s="251">
        <v>0.93</v>
      </c>
      <c r="Q621" s="253">
        <v>5</v>
      </c>
      <c r="S621" s="38"/>
      <c r="T621" s="63"/>
      <c r="U621" s="94"/>
      <c r="V621" s="103"/>
      <c r="W621" s="52"/>
      <c r="X621" s="103"/>
      <c r="Y621" s="513"/>
      <c r="Z621" s="314"/>
      <c r="AA621" s="536"/>
      <c r="AB621" s="38"/>
    </row>
    <row r="622" spans="2:28">
      <c r="B622" s="1083" t="s">
        <v>995</v>
      </c>
      <c r="C622" s="761" t="s">
        <v>496</v>
      </c>
      <c r="D622" s="246">
        <v>200</v>
      </c>
      <c r="E622" s="762">
        <v>15.906000000000001</v>
      </c>
      <c r="F622" s="946">
        <v>13.85</v>
      </c>
      <c r="G622" s="745">
        <v>19.933</v>
      </c>
      <c r="H622" s="250">
        <v>268.62200000000001</v>
      </c>
      <c r="I622" s="946">
        <v>9.7569999999999997</v>
      </c>
      <c r="J622" s="946">
        <v>0.13700000000000001</v>
      </c>
      <c r="K622" s="946">
        <v>0.02</v>
      </c>
      <c r="L622" s="763">
        <v>23.443999999999999</v>
      </c>
      <c r="M622" s="949">
        <v>25.780999999999999</v>
      </c>
      <c r="N622" s="948">
        <v>19.823499999999999</v>
      </c>
      <c r="O622" s="949">
        <v>9.4422999999999995</v>
      </c>
      <c r="P622" s="949">
        <v>0.74</v>
      </c>
      <c r="Q622" s="253">
        <v>62</v>
      </c>
      <c r="R622" s="10"/>
      <c r="S622" s="38"/>
      <c r="T622" s="228"/>
      <c r="U622" s="94"/>
      <c r="V622" s="101"/>
      <c r="W622" s="101"/>
      <c r="X622" s="101"/>
      <c r="Y622" s="95"/>
      <c r="Z622" s="354"/>
      <c r="AA622" s="508"/>
      <c r="AB622" s="38"/>
    </row>
    <row r="623" spans="2:28">
      <c r="B623" s="633" t="s">
        <v>504</v>
      </c>
      <c r="C623" s="256" t="s">
        <v>122</v>
      </c>
      <c r="D623" s="246">
        <v>200</v>
      </c>
      <c r="E623" s="295">
        <v>1</v>
      </c>
      <c r="F623" s="296">
        <v>0.2</v>
      </c>
      <c r="G623" s="296">
        <v>20.2</v>
      </c>
      <c r="H623" s="377">
        <v>86</v>
      </c>
      <c r="I623" s="259">
        <v>4</v>
      </c>
      <c r="J623" s="258">
        <v>2.1999999999999999E-2</v>
      </c>
      <c r="K623" s="258">
        <v>2.1999999999999999E-2</v>
      </c>
      <c r="L623" s="643">
        <v>0</v>
      </c>
      <c r="M623" s="248">
        <v>14</v>
      </c>
      <c r="N623" s="248">
        <v>14</v>
      </c>
      <c r="O623" s="248">
        <v>8</v>
      </c>
      <c r="P623" s="248">
        <v>0.28000000000000003</v>
      </c>
      <c r="Q623" s="253">
        <v>91</v>
      </c>
      <c r="R623" s="38"/>
      <c r="S623" s="38"/>
      <c r="T623" s="30"/>
      <c r="U623" s="94"/>
      <c r="V623" s="52"/>
      <c r="W623" s="52"/>
      <c r="X623" s="52"/>
      <c r="Y623" s="284"/>
      <c r="Z623" s="354"/>
      <c r="AA623" s="508"/>
      <c r="AB623" s="38"/>
    </row>
    <row r="624" spans="2:28">
      <c r="B624" s="244" t="s">
        <v>9</v>
      </c>
      <c r="C624" s="256" t="s">
        <v>10</v>
      </c>
      <c r="D624" s="246">
        <v>40</v>
      </c>
      <c r="E624" s="267">
        <v>1.54</v>
      </c>
      <c r="F624" s="259">
        <v>0.55000000000000004</v>
      </c>
      <c r="G624" s="259">
        <v>21.68</v>
      </c>
      <c r="H624" s="250">
        <v>97.83</v>
      </c>
      <c r="I624" s="248">
        <v>0</v>
      </c>
      <c r="J624" s="398">
        <v>4.8000000000000001E-2</v>
      </c>
      <c r="K624" s="249">
        <v>1.6E-2</v>
      </c>
      <c r="L624" s="250">
        <v>0</v>
      </c>
      <c r="M624" s="248">
        <v>8</v>
      </c>
      <c r="N624" s="248">
        <v>26</v>
      </c>
      <c r="O624" s="248">
        <v>5.6</v>
      </c>
      <c r="P624" s="249">
        <v>0.04</v>
      </c>
      <c r="Q624" s="253">
        <v>20</v>
      </c>
      <c r="R624" s="38"/>
      <c r="S624" s="56"/>
      <c r="T624" s="30"/>
      <c r="U624" s="94"/>
      <c r="V624" s="52"/>
      <c r="W624" s="52"/>
      <c r="X624" s="52"/>
      <c r="Y624" s="378"/>
      <c r="Z624" s="314"/>
      <c r="AA624" s="508"/>
      <c r="AB624" s="38"/>
    </row>
    <row r="625" spans="1:28">
      <c r="B625" s="544" t="s">
        <v>9</v>
      </c>
      <c r="C625" s="400" t="s">
        <v>428</v>
      </c>
      <c r="D625" s="306">
        <v>30</v>
      </c>
      <c r="E625" s="251">
        <v>1.6950000000000001</v>
      </c>
      <c r="F625" s="248">
        <v>0.45</v>
      </c>
      <c r="G625" s="248">
        <v>12.56</v>
      </c>
      <c r="H625" s="250">
        <v>61.07</v>
      </c>
      <c r="I625" s="248">
        <v>0</v>
      </c>
      <c r="J625" s="248">
        <v>0.08</v>
      </c>
      <c r="K625" s="248">
        <v>0.08</v>
      </c>
      <c r="L625" s="390">
        <v>0</v>
      </c>
      <c r="M625" s="261">
        <v>9.9</v>
      </c>
      <c r="N625" s="248">
        <v>70.2</v>
      </c>
      <c r="O625" s="248">
        <v>1.98</v>
      </c>
      <c r="P625" s="248">
        <v>1.32E-2</v>
      </c>
      <c r="Q625" s="313">
        <v>21</v>
      </c>
      <c r="R625" s="80"/>
      <c r="S625" s="30"/>
      <c r="T625" s="30"/>
      <c r="U625" s="94"/>
      <c r="V625" s="101"/>
      <c r="W625" s="52"/>
      <c r="X625" s="52"/>
      <c r="Y625" s="95"/>
      <c r="Z625" s="314"/>
      <c r="AA625" s="508"/>
      <c r="AB625" s="38"/>
    </row>
    <row r="626" spans="1:28">
      <c r="B626" s="317" t="s">
        <v>210</v>
      </c>
      <c r="D626" s="1084">
        <f>SUM(D621:D625)</f>
        <v>530</v>
      </c>
      <c r="E626" s="521">
        <f t="shared" ref="E626:I626" si="133">SUM(E621:E625)</f>
        <v>21.416</v>
      </c>
      <c r="F626" s="406">
        <f t="shared" si="133"/>
        <v>19.25</v>
      </c>
      <c r="G626" s="320">
        <f t="shared" si="133"/>
        <v>81.198000000000008</v>
      </c>
      <c r="H626" s="639">
        <f t="shared" si="133"/>
        <v>584.92200000000014</v>
      </c>
      <c r="I626" s="407">
        <f t="shared" si="133"/>
        <v>17.887</v>
      </c>
      <c r="J626" s="407">
        <f t="shared" ref="J626:N626" si="134">SUM(J621:J625)</f>
        <v>0.30200000000000005</v>
      </c>
      <c r="K626" s="407">
        <f t="shared" si="134"/>
        <v>0.14800000000000002</v>
      </c>
      <c r="L626" s="407">
        <f t="shared" si="134"/>
        <v>44.194000000000003</v>
      </c>
      <c r="M626" s="467">
        <f t="shared" si="134"/>
        <v>79.781000000000006</v>
      </c>
      <c r="N626" s="467">
        <f t="shared" si="134"/>
        <v>162.7235</v>
      </c>
      <c r="O626" s="467">
        <f>SUM(O621:O625)</f>
        <v>41.622299999999996</v>
      </c>
      <c r="P626" s="603">
        <f>SUM(P621:P625)</f>
        <v>2.0032000000000001</v>
      </c>
      <c r="Q626" s="531"/>
      <c r="R626" s="1085"/>
      <c r="S626" s="30"/>
      <c r="T626" s="38"/>
      <c r="U626" s="1086"/>
      <c r="V626" s="271"/>
      <c r="W626" s="272"/>
      <c r="X626" s="273"/>
      <c r="Y626" s="274"/>
      <c r="Z626" s="275"/>
      <c r="AA626" s="72"/>
      <c r="AB626" s="38"/>
    </row>
    <row r="627" spans="1:28">
      <c r="B627" s="330"/>
      <c r="C627" s="331" t="s">
        <v>11</v>
      </c>
      <c r="D627" s="527">
        <v>0.25</v>
      </c>
      <c r="E627" s="938">
        <v>19.25</v>
      </c>
      <c r="F627" s="939">
        <v>19.75</v>
      </c>
      <c r="G627" s="940">
        <v>83.75</v>
      </c>
      <c r="H627" s="941">
        <v>587.5</v>
      </c>
      <c r="I627" s="939">
        <v>15</v>
      </c>
      <c r="J627" s="939">
        <v>0.3</v>
      </c>
      <c r="K627" s="940">
        <v>0.35</v>
      </c>
      <c r="L627" s="342">
        <v>175</v>
      </c>
      <c r="M627" s="341">
        <v>275</v>
      </c>
      <c r="N627" s="342">
        <v>275</v>
      </c>
      <c r="O627" s="342">
        <v>62.5</v>
      </c>
      <c r="P627" s="942">
        <v>3</v>
      </c>
      <c r="Q627" s="531"/>
      <c r="R627" s="28"/>
      <c r="S627" s="30"/>
      <c r="T627" s="279"/>
      <c r="U627" s="528"/>
      <c r="V627" s="281"/>
      <c r="W627" s="281"/>
      <c r="X627" s="281"/>
      <c r="Y627" s="281"/>
      <c r="Z627" s="529"/>
      <c r="AA627" s="69"/>
      <c r="AB627" s="38"/>
    </row>
    <row r="628" spans="1:28">
      <c r="B628" s="345"/>
      <c r="C628" s="346" t="s">
        <v>476</v>
      </c>
      <c r="D628" s="347"/>
      <c r="E628" s="348">
        <f>(E626*100/E619)-25</f>
        <v>2.812987012987012</v>
      </c>
      <c r="F628" s="349">
        <f t="shared" ref="F628:O628" si="135">(F626*100/F619)-25</f>
        <v>-0.63291139240506311</v>
      </c>
      <c r="G628" s="349">
        <f t="shared" si="135"/>
        <v>-0.76179104477611759</v>
      </c>
      <c r="H628" s="349">
        <f t="shared" si="135"/>
        <v>-0.10970212765957044</v>
      </c>
      <c r="I628" s="349">
        <f t="shared" si="135"/>
        <v>4.8116666666666674</v>
      </c>
      <c r="J628" s="349">
        <f>(J626*100/J619)-25</f>
        <v>0.1666666666666714</v>
      </c>
      <c r="K628" s="349">
        <f t="shared" si="135"/>
        <v>-14.428571428571425</v>
      </c>
      <c r="L628" s="349">
        <f t="shared" si="135"/>
        <v>-18.686571428571426</v>
      </c>
      <c r="M628" s="349">
        <f t="shared" si="135"/>
        <v>-17.747181818181819</v>
      </c>
      <c r="N628" s="349">
        <f t="shared" si="135"/>
        <v>-10.206954545454545</v>
      </c>
      <c r="O628" s="349">
        <f t="shared" si="135"/>
        <v>-8.3510800000000032</v>
      </c>
      <c r="P628" s="352">
        <f>(P626*100/P619)-25</f>
        <v>-8.3066666666666649</v>
      </c>
      <c r="Q628" s="214"/>
      <c r="R628" s="28"/>
      <c r="S628" s="30"/>
      <c r="T628" s="275"/>
      <c r="U628" s="52"/>
      <c r="V628" s="98"/>
      <c r="W628" s="98"/>
      <c r="X628" s="98"/>
      <c r="Y628" s="98"/>
      <c r="Z628" s="69"/>
      <c r="AA628" s="69"/>
      <c r="AB628" s="38"/>
    </row>
    <row r="629" spans="1:28">
      <c r="B629" s="355"/>
      <c r="C629" s="426" t="s">
        <v>123</v>
      </c>
      <c r="D629" s="171"/>
      <c r="E629" s="502"/>
      <c r="F629" s="503"/>
      <c r="G629" s="503"/>
      <c r="H629" s="503"/>
      <c r="I629" s="503"/>
      <c r="J629" s="503"/>
      <c r="K629" s="1087"/>
      <c r="L629" s="503"/>
      <c r="M629" s="503"/>
      <c r="N629" s="503"/>
      <c r="O629" s="503"/>
      <c r="P629" s="615"/>
      <c r="Q629" s="433"/>
      <c r="R629" s="28"/>
      <c r="S629" s="30"/>
      <c r="T629" s="56"/>
      <c r="U629" s="38"/>
      <c r="V629" s="69"/>
      <c r="W629" s="69"/>
      <c r="X629" s="69"/>
      <c r="Y629" s="69"/>
      <c r="Z629" s="69"/>
      <c r="AA629" s="39"/>
      <c r="AB629" s="38"/>
    </row>
    <row r="630" spans="1:28">
      <c r="B630" s="616" t="s">
        <v>849</v>
      </c>
      <c r="C630" s="256" t="s">
        <v>605</v>
      </c>
      <c r="D630" s="751">
        <v>60</v>
      </c>
      <c r="E630" s="1088">
        <v>1.98</v>
      </c>
      <c r="F630" s="442">
        <v>3.84</v>
      </c>
      <c r="G630" s="442">
        <v>1.32</v>
      </c>
      <c r="H630" s="535">
        <v>48</v>
      </c>
      <c r="I630" s="442">
        <v>3.06</v>
      </c>
      <c r="J630" s="442">
        <v>1.7999999999999999E-2</v>
      </c>
      <c r="K630" s="442">
        <v>3.4000000000000002E-2</v>
      </c>
      <c r="L630" s="442">
        <v>15.12</v>
      </c>
      <c r="M630" s="442">
        <v>14.7</v>
      </c>
      <c r="N630" s="442">
        <v>15.24</v>
      </c>
      <c r="O630" s="442">
        <v>15.24</v>
      </c>
      <c r="P630" s="754">
        <v>1.242</v>
      </c>
      <c r="Q630" s="368">
        <v>9</v>
      </c>
      <c r="R630" s="38"/>
      <c r="S630" s="38"/>
      <c r="T630" s="30"/>
      <c r="U630" s="94"/>
      <c r="V630" s="52"/>
      <c r="W630" s="52"/>
      <c r="X630" s="52"/>
      <c r="Y630" s="401"/>
      <c r="Z630" s="314"/>
      <c r="AA630" s="514"/>
      <c r="AB630" s="38"/>
    </row>
    <row r="631" spans="1:28">
      <c r="B631" s="372" t="s">
        <v>693</v>
      </c>
      <c r="C631" s="661" t="s">
        <v>881</v>
      </c>
      <c r="D631" s="642">
        <v>200</v>
      </c>
      <c r="E631" s="505">
        <v>1.48</v>
      </c>
      <c r="F631" s="297">
        <v>3.54</v>
      </c>
      <c r="G631" s="505">
        <v>5.56</v>
      </c>
      <c r="H631" s="441">
        <v>60</v>
      </c>
      <c r="I631" s="258">
        <v>6.4</v>
      </c>
      <c r="J631" s="258">
        <v>3.4000000000000002E-2</v>
      </c>
      <c r="K631" s="258">
        <v>0.06</v>
      </c>
      <c r="L631" s="250">
        <v>0</v>
      </c>
      <c r="M631" s="760">
        <v>29.4</v>
      </c>
      <c r="N631" s="760">
        <v>39.200000000000003</v>
      </c>
      <c r="O631" s="760">
        <v>18.600000000000001</v>
      </c>
      <c r="P631" s="760">
        <v>0.88200000000000001</v>
      </c>
      <c r="Q631" s="253">
        <v>24</v>
      </c>
      <c r="R631" s="38"/>
      <c r="S631" s="279"/>
      <c r="T631" s="30"/>
      <c r="U631" s="107"/>
      <c r="V631" s="52"/>
      <c r="W631" s="52"/>
      <c r="X631" s="98"/>
      <c r="Y631" s="401"/>
      <c r="Z631" s="314"/>
      <c r="AA631" s="1062"/>
      <c r="AB631" s="38"/>
    </row>
    <row r="632" spans="1:28">
      <c r="B632" s="633" t="s">
        <v>699</v>
      </c>
      <c r="C632" s="1089" t="s">
        <v>698</v>
      </c>
      <c r="D632" s="1090">
        <v>100</v>
      </c>
      <c r="E632" s="1091">
        <v>14</v>
      </c>
      <c r="F632" s="251">
        <v>5.4</v>
      </c>
      <c r="G632" s="696">
        <v>3.8</v>
      </c>
      <c r="H632" s="260">
        <v>121</v>
      </c>
      <c r="I632" s="760">
        <v>0</v>
      </c>
      <c r="J632" s="760">
        <v>0.06</v>
      </c>
      <c r="K632" s="760">
        <v>0.06</v>
      </c>
      <c r="L632" s="250">
        <v>64</v>
      </c>
      <c r="M632" s="760">
        <v>86</v>
      </c>
      <c r="N632" s="1092">
        <v>151</v>
      </c>
      <c r="O632" s="258">
        <v>16</v>
      </c>
      <c r="P632" s="760">
        <v>0.73</v>
      </c>
      <c r="Q632" s="253">
        <v>69</v>
      </c>
      <c r="R632" s="38"/>
      <c r="S632" s="56"/>
      <c r="T632" s="353"/>
      <c r="U632" s="52"/>
      <c r="V632" s="99"/>
      <c r="W632" s="99"/>
      <c r="X632" s="99"/>
      <c r="Y632" s="401"/>
      <c r="Z632" s="67"/>
      <c r="AA632" s="508"/>
      <c r="AB632" s="38"/>
    </row>
    <row r="633" spans="1:28">
      <c r="B633" s="618" t="s">
        <v>247</v>
      </c>
      <c r="C633" s="641" t="s">
        <v>365</v>
      </c>
      <c r="D633" s="642">
        <v>150</v>
      </c>
      <c r="E633" s="431">
        <v>1.67</v>
      </c>
      <c r="F633" s="760">
        <v>8.5210000000000008</v>
      </c>
      <c r="G633" s="760">
        <v>38.200000000000003</v>
      </c>
      <c r="H633" s="260">
        <v>236.16900000000001</v>
      </c>
      <c r="I633" s="259">
        <v>0</v>
      </c>
      <c r="J633" s="759">
        <v>8.0000000000000002E-3</v>
      </c>
      <c r="K633" s="759">
        <v>6.2E-2</v>
      </c>
      <c r="L633" s="250">
        <v>103.32</v>
      </c>
      <c r="M633" s="248">
        <v>17.100000000000001</v>
      </c>
      <c r="N633" s="248">
        <v>16.8</v>
      </c>
      <c r="O633" s="259">
        <v>7.21</v>
      </c>
      <c r="P633" s="248">
        <v>0.14699999999999999</v>
      </c>
      <c r="Q633" s="253">
        <v>36</v>
      </c>
      <c r="R633" s="58"/>
      <c r="S633" s="30"/>
      <c r="T633" s="192"/>
      <c r="U633" s="107"/>
      <c r="V633" s="52"/>
      <c r="W633" s="371"/>
      <c r="X633" s="371"/>
      <c r="Y633" s="95"/>
      <c r="Z633" s="314"/>
      <c r="AA633" s="508"/>
      <c r="AB633" s="38"/>
    </row>
    <row r="634" spans="1:28">
      <c r="B634" s="430" t="s">
        <v>603</v>
      </c>
      <c r="C634" s="256" t="s">
        <v>250</v>
      </c>
      <c r="D634" s="246">
        <v>200</v>
      </c>
      <c r="E634" s="431">
        <v>5.2039999999999997</v>
      </c>
      <c r="F634" s="258">
        <v>4.7480000000000002</v>
      </c>
      <c r="G634" s="258">
        <v>17.876999999999999</v>
      </c>
      <c r="H634" s="250">
        <v>135.25</v>
      </c>
      <c r="I634" s="432">
        <v>1.04</v>
      </c>
      <c r="J634" s="259">
        <v>0.06</v>
      </c>
      <c r="K634" s="259">
        <v>0.25</v>
      </c>
      <c r="L634" s="250">
        <v>26.454000000000001</v>
      </c>
      <c r="M634" s="432">
        <v>215.5</v>
      </c>
      <c r="N634" s="259">
        <v>172.8</v>
      </c>
      <c r="O634" s="259">
        <v>34.799999999999997</v>
      </c>
      <c r="P634" s="390">
        <v>0.80900000000000005</v>
      </c>
      <c r="Q634" s="433">
        <v>88</v>
      </c>
      <c r="R634" s="1093"/>
      <c r="S634" s="30"/>
      <c r="T634" s="30"/>
      <c r="U634" s="94"/>
      <c r="V634" s="101"/>
      <c r="W634" s="101"/>
      <c r="X634" s="101"/>
      <c r="Y634" s="95"/>
      <c r="Z634" s="67"/>
      <c r="AA634" s="519"/>
      <c r="AB634" s="38"/>
    </row>
    <row r="635" spans="1:28">
      <c r="B635" s="244" t="s">
        <v>9</v>
      </c>
      <c r="C635" s="256" t="s">
        <v>10</v>
      </c>
      <c r="D635" s="246">
        <v>50</v>
      </c>
      <c r="E635" s="257">
        <v>1.925</v>
      </c>
      <c r="F635" s="258">
        <v>0.68799999999999994</v>
      </c>
      <c r="G635" s="259">
        <v>27.1</v>
      </c>
      <c r="H635" s="260">
        <v>122.292</v>
      </c>
      <c r="I635" s="248">
        <v>0</v>
      </c>
      <c r="J635" s="398">
        <v>0.06</v>
      </c>
      <c r="K635" s="249">
        <v>0.02</v>
      </c>
      <c r="L635" s="250">
        <v>0</v>
      </c>
      <c r="M635" s="261">
        <v>10</v>
      </c>
      <c r="N635" s="248">
        <v>32.5</v>
      </c>
      <c r="O635" s="248">
        <v>7</v>
      </c>
      <c r="P635" s="248">
        <v>5.5E-2</v>
      </c>
      <c r="Q635" s="253">
        <v>20</v>
      </c>
      <c r="R635" s="302"/>
      <c r="S635" s="30"/>
      <c r="T635" s="30"/>
      <c r="U635" s="94"/>
      <c r="V635" s="101"/>
      <c r="W635" s="101"/>
      <c r="X635" s="52"/>
      <c r="Y635" s="95"/>
      <c r="Z635" s="314"/>
      <c r="AA635" s="508"/>
      <c r="AB635" s="38"/>
    </row>
    <row r="636" spans="1:28">
      <c r="B636" s="293" t="s">
        <v>9</v>
      </c>
      <c r="C636" s="373" t="s">
        <v>428</v>
      </c>
      <c r="D636" s="294">
        <v>30</v>
      </c>
      <c r="E636" s="251">
        <v>1.6950000000000001</v>
      </c>
      <c r="F636" s="248">
        <v>0.45</v>
      </c>
      <c r="G636" s="248">
        <v>12.56</v>
      </c>
      <c r="H636" s="250">
        <v>61.07</v>
      </c>
      <c r="I636" s="248">
        <v>0</v>
      </c>
      <c r="J636" s="248">
        <v>0.08</v>
      </c>
      <c r="K636" s="248">
        <v>0.08</v>
      </c>
      <c r="L636" s="390">
        <v>0</v>
      </c>
      <c r="M636" s="261">
        <v>9.9</v>
      </c>
      <c r="N636" s="248">
        <v>70.2</v>
      </c>
      <c r="O636" s="248">
        <v>1.98</v>
      </c>
      <c r="P636" s="248">
        <v>1.32E-2</v>
      </c>
      <c r="Q636" s="253">
        <v>21</v>
      </c>
      <c r="R636" s="38"/>
      <c r="S636" s="192"/>
      <c r="T636" s="30"/>
      <c r="U636" s="94"/>
      <c r="V636" s="101"/>
      <c r="W636" s="52"/>
      <c r="X636" s="52"/>
      <c r="Y636" s="95"/>
      <c r="Z636" s="314"/>
      <c r="AA636" s="508"/>
      <c r="AB636" s="38"/>
    </row>
    <row r="637" spans="1:28">
      <c r="B637" s="770" t="s">
        <v>836</v>
      </c>
      <c r="C637" s="400" t="s">
        <v>322</v>
      </c>
      <c r="D637" s="306">
        <v>100</v>
      </c>
      <c r="E637" s="619">
        <v>0.34</v>
      </c>
      <c r="F637" s="297">
        <v>0.34</v>
      </c>
      <c r="G637" s="297">
        <v>8.4</v>
      </c>
      <c r="H637" s="441">
        <v>40.29</v>
      </c>
      <c r="I637" s="648">
        <v>10</v>
      </c>
      <c r="J637" s="648">
        <v>0.04</v>
      </c>
      <c r="K637" s="648">
        <v>0.05</v>
      </c>
      <c r="L637" s="671">
        <v>0</v>
      </c>
      <c r="M637" s="1094">
        <v>8</v>
      </c>
      <c r="N637" s="1094">
        <v>28</v>
      </c>
      <c r="O637" s="310">
        <v>36.6</v>
      </c>
      <c r="P637" s="1094">
        <v>0.6</v>
      </c>
      <c r="Q637" s="579">
        <v>93</v>
      </c>
      <c r="R637" s="28"/>
      <c r="S637" s="30"/>
      <c r="T637" s="30"/>
      <c r="U637" s="94"/>
      <c r="V637" s="52"/>
      <c r="W637" s="101"/>
      <c r="X637" s="52"/>
      <c r="Y637" s="401"/>
      <c r="Z637" s="420"/>
      <c r="AA637" s="536"/>
      <c r="AB637" s="38"/>
    </row>
    <row r="638" spans="1:28">
      <c r="A638">
        <v>7</v>
      </c>
      <c r="B638" s="402" t="s">
        <v>196</v>
      </c>
      <c r="C638" s="723"/>
      <c r="D638" s="1095">
        <f>SUM(D630:D637)</f>
        <v>890</v>
      </c>
      <c r="E638" s="405">
        <f t="shared" ref="E638:P638" si="136">SUM(E630:E637)</f>
        <v>28.294000000000004</v>
      </c>
      <c r="F638" s="406">
        <f t="shared" si="136"/>
        <v>27.527000000000001</v>
      </c>
      <c r="G638" s="319">
        <f t="shared" si="136"/>
        <v>114.81700000000001</v>
      </c>
      <c r="H638" s="639">
        <f t="shared" si="136"/>
        <v>824.07100000000003</v>
      </c>
      <c r="I638" s="407">
        <f t="shared" si="136"/>
        <v>20.5</v>
      </c>
      <c r="J638" s="407">
        <f t="shared" si="136"/>
        <v>0.36</v>
      </c>
      <c r="K638" s="715">
        <f t="shared" si="136"/>
        <v>0.61599999999999999</v>
      </c>
      <c r="L638" s="407">
        <f t="shared" si="136"/>
        <v>208.89400000000001</v>
      </c>
      <c r="M638" s="467">
        <f t="shared" si="136"/>
        <v>390.59999999999997</v>
      </c>
      <c r="N638" s="467">
        <f t="shared" si="136"/>
        <v>525.74</v>
      </c>
      <c r="O638" s="467">
        <f t="shared" si="136"/>
        <v>137.43</v>
      </c>
      <c r="P638" s="603">
        <f t="shared" si="136"/>
        <v>4.4782000000000002</v>
      </c>
      <c r="Q638" s="531"/>
      <c r="R638" s="28"/>
      <c r="S638" s="30"/>
      <c r="T638" s="384"/>
      <c r="U638" s="1096"/>
      <c r="V638" s="271"/>
      <c r="W638" s="272"/>
      <c r="X638" s="273"/>
      <c r="Y638" s="274"/>
      <c r="Z638" s="275"/>
      <c r="AA638" s="72"/>
      <c r="AB638" s="38"/>
    </row>
    <row r="639" spans="1:28">
      <c r="B639" s="330"/>
      <c r="C639" s="331" t="s">
        <v>11</v>
      </c>
      <c r="D639" s="527">
        <v>0.35</v>
      </c>
      <c r="E639" s="952">
        <v>26.95</v>
      </c>
      <c r="F639" s="338">
        <v>27.65</v>
      </c>
      <c r="G639" s="339">
        <v>117.25</v>
      </c>
      <c r="H639" s="953">
        <v>822.5</v>
      </c>
      <c r="I639" s="338">
        <v>21</v>
      </c>
      <c r="J639" s="338">
        <v>0.42</v>
      </c>
      <c r="K639" s="339">
        <v>0.49</v>
      </c>
      <c r="L639" s="340">
        <v>245</v>
      </c>
      <c r="M639" s="341">
        <v>385</v>
      </c>
      <c r="N639" s="342">
        <v>385</v>
      </c>
      <c r="O639" s="340">
        <v>87.5</v>
      </c>
      <c r="P639" s="343">
        <v>4.2</v>
      </c>
      <c r="Q639" s="531"/>
      <c r="R639" s="53"/>
      <c r="S639" s="30"/>
      <c r="T639" s="279"/>
      <c r="U639" s="528"/>
      <c r="V639" s="281"/>
      <c r="W639" s="281"/>
      <c r="X639" s="281"/>
      <c r="Y639" s="281"/>
      <c r="Z639" s="529"/>
      <c r="AA639" s="69"/>
      <c r="AB639" s="38"/>
    </row>
    <row r="640" spans="1:28">
      <c r="B640" s="345"/>
      <c r="C640" s="346" t="s">
        <v>476</v>
      </c>
      <c r="D640" s="347"/>
      <c r="E640" s="348">
        <f>(E638*100/E619)-35</f>
        <v>1.7454545454545496</v>
      </c>
      <c r="F640" s="349">
        <f t="shared" ref="F640:O640" si="137">(F638*100/F619)-35</f>
        <v>-0.15569620253164373</v>
      </c>
      <c r="G640" s="349">
        <f t="shared" si="137"/>
        <v>-0.72626865671641383</v>
      </c>
      <c r="H640" s="349">
        <f t="shared" si="137"/>
        <v>6.6851063829787449E-2</v>
      </c>
      <c r="I640" s="349">
        <f t="shared" si="137"/>
        <v>-0.8333333333333357</v>
      </c>
      <c r="J640" s="349">
        <f>(J638*100/J619)-35</f>
        <v>-5</v>
      </c>
      <c r="K640" s="349">
        <f t="shared" si="137"/>
        <v>9.0000000000000071</v>
      </c>
      <c r="L640" s="349">
        <f t="shared" si="137"/>
        <v>-5.1579999999999977</v>
      </c>
      <c r="M640" s="349">
        <f t="shared" si="137"/>
        <v>0.50909090909090793</v>
      </c>
      <c r="N640" s="349">
        <f t="shared" si="137"/>
        <v>12.794545454545457</v>
      </c>
      <c r="O640" s="349">
        <f t="shared" si="137"/>
        <v>19.972000000000001</v>
      </c>
      <c r="P640" s="352">
        <f>(P638*100/P619)-35</f>
        <v>2.3183333333333351</v>
      </c>
      <c r="Q640" s="531"/>
      <c r="R640" s="38"/>
      <c r="S640" s="30"/>
      <c r="T640" s="275"/>
      <c r="U640" s="52"/>
      <c r="V640" s="98"/>
      <c r="W640" s="98"/>
      <c r="X640" s="98"/>
      <c r="Y640" s="98"/>
      <c r="Z640" s="69"/>
      <c r="AA640" s="69"/>
      <c r="AB640" s="38"/>
    </row>
    <row r="641" spans="2:28">
      <c r="B641" s="1097"/>
      <c r="C641" s="1098" t="s">
        <v>244</v>
      </c>
      <c r="D641" s="171"/>
      <c r="E641" s="702"/>
      <c r="F641" s="503"/>
      <c r="G641" s="503"/>
      <c r="H641" s="503"/>
      <c r="I641" s="503"/>
      <c r="J641" s="503"/>
      <c r="K641" s="503"/>
      <c r="L641" s="503"/>
      <c r="M641" s="503"/>
      <c r="N641" s="503"/>
      <c r="O641" s="503"/>
      <c r="P641" s="615"/>
      <c r="Q641" s="657"/>
      <c r="R641" s="28"/>
      <c r="S641" s="384"/>
      <c r="T641" s="56"/>
      <c r="U641" s="38"/>
      <c r="V641" s="69"/>
      <c r="W641" s="69"/>
      <c r="X641" s="69"/>
      <c r="Y641" s="69"/>
      <c r="Z641" s="69"/>
      <c r="AA641" s="69"/>
      <c r="AB641" s="38"/>
    </row>
    <row r="642" spans="2:28">
      <c r="B642" s="1099" t="s">
        <v>1006</v>
      </c>
      <c r="C642" s="1100" t="s">
        <v>761</v>
      </c>
      <c r="D642" s="246">
        <v>200</v>
      </c>
      <c r="E642" s="696">
        <v>0.38300000000000001</v>
      </c>
      <c r="F642" s="383">
        <v>8.3000000000000004E-2</v>
      </c>
      <c r="G642" s="251">
        <v>1.7170000000000001</v>
      </c>
      <c r="H642" s="441">
        <v>8.8000000000000007</v>
      </c>
      <c r="I642" s="258">
        <v>2.8570000000000002</v>
      </c>
      <c r="J642" s="297">
        <v>0</v>
      </c>
      <c r="K642" s="297">
        <v>0.01</v>
      </c>
      <c r="L642" s="298">
        <v>1.113</v>
      </c>
      <c r="M642" s="1101">
        <v>8.8170000000000002</v>
      </c>
      <c r="N642" s="1101">
        <v>10.199999999999999</v>
      </c>
      <c r="O642" s="300">
        <v>5.65</v>
      </c>
      <c r="P642" s="301">
        <v>0.9</v>
      </c>
      <c r="Q642" s="567">
        <v>79</v>
      </c>
      <c r="R642" s="28"/>
      <c r="S642" s="279"/>
      <c r="T642" s="30"/>
      <c r="U642" s="94"/>
      <c r="V642" s="315"/>
      <c r="W642" s="793"/>
      <c r="X642" s="315"/>
      <c r="Y642" s="95"/>
      <c r="Z642" s="314"/>
      <c r="AA642" s="1102"/>
      <c r="AB642" s="38"/>
    </row>
    <row r="643" spans="2:28">
      <c r="B643" s="1103" t="s">
        <v>950</v>
      </c>
      <c r="C643" s="1036" t="s">
        <v>766</v>
      </c>
      <c r="D643" s="1104" t="s">
        <v>769</v>
      </c>
      <c r="E643" s="104">
        <v>9.0069999999999997</v>
      </c>
      <c r="F643" s="297">
        <v>8.8930000000000007</v>
      </c>
      <c r="G643" s="1105">
        <v>17.184999999999999</v>
      </c>
      <c r="H643" s="441">
        <v>185.55199999999999</v>
      </c>
      <c r="I643" s="296">
        <v>1.056</v>
      </c>
      <c r="J643" s="296">
        <v>0.19800000000000001</v>
      </c>
      <c r="K643" s="1106">
        <v>0.06</v>
      </c>
      <c r="L643" s="1107">
        <v>215.95400000000001</v>
      </c>
      <c r="M643" s="296">
        <v>38.761000000000003</v>
      </c>
      <c r="N643" s="366">
        <v>143.69</v>
      </c>
      <c r="O643" s="440">
        <v>2.4302999999999999</v>
      </c>
      <c r="P643" s="515">
        <v>0.57999999999999996</v>
      </c>
      <c r="Q643" s="1108">
        <v>60</v>
      </c>
      <c r="R643" s="93"/>
      <c r="S643" s="56"/>
      <c r="T643" s="30"/>
      <c r="U643" s="94"/>
      <c r="V643" s="101"/>
      <c r="W643" s="101"/>
      <c r="X643" s="101"/>
      <c r="Y643" s="95"/>
      <c r="Z643" s="314"/>
      <c r="AA643" s="508"/>
      <c r="AB643" s="38"/>
    </row>
    <row r="644" spans="2:28" ht="10.5" customHeight="1">
      <c r="B644" s="1109"/>
      <c r="C644" s="1110" t="s">
        <v>771</v>
      </c>
      <c r="D644" s="630"/>
      <c r="F644" s="561"/>
      <c r="G644" s="1069"/>
      <c r="H644" s="1111"/>
      <c r="I644" s="561"/>
      <c r="J644" s="561"/>
      <c r="K644" s="1069"/>
      <c r="L644" s="561"/>
      <c r="M644" s="561"/>
      <c r="N644" s="486"/>
      <c r="O644" s="561"/>
      <c r="P644" s="1069"/>
      <c r="Q644" s="1112"/>
      <c r="R644" s="38"/>
      <c r="S644" s="30"/>
      <c r="T644" s="1113"/>
      <c r="U644" s="69"/>
      <c r="V644" s="69"/>
      <c r="W644" s="69"/>
      <c r="X644" s="69"/>
      <c r="Y644" s="69"/>
      <c r="Z644" s="69"/>
      <c r="AA644" s="69"/>
      <c r="AB644" s="38"/>
    </row>
    <row r="645" spans="2:28">
      <c r="B645" s="1114" t="s">
        <v>9</v>
      </c>
      <c r="C645" s="400" t="s">
        <v>428</v>
      </c>
      <c r="D645" s="294">
        <v>20</v>
      </c>
      <c r="E645" s="295">
        <v>1.1299999999999999</v>
      </c>
      <c r="F645" s="296">
        <v>0.3</v>
      </c>
      <c r="G645" s="296">
        <v>8.3729999999999993</v>
      </c>
      <c r="H645" s="250">
        <v>40.712000000000003</v>
      </c>
      <c r="I645" s="297">
        <v>0</v>
      </c>
      <c r="J645" s="297">
        <v>0.05</v>
      </c>
      <c r="K645" s="297">
        <v>0.05</v>
      </c>
      <c r="L645" s="298">
        <v>0</v>
      </c>
      <c r="M645" s="299">
        <v>6.6</v>
      </c>
      <c r="N645" s="300">
        <v>46.8</v>
      </c>
      <c r="O645" s="297">
        <v>1.32</v>
      </c>
      <c r="P645" s="300">
        <v>8.8000000000000005E-3</v>
      </c>
      <c r="Q645" s="253">
        <v>21</v>
      </c>
      <c r="R645" s="38"/>
      <c r="S645" s="30"/>
      <c r="T645" s="30"/>
      <c r="U645" s="94"/>
      <c r="V645" s="52"/>
      <c r="W645" s="52"/>
      <c r="X645" s="52"/>
      <c r="Y645" s="95"/>
      <c r="Z645" s="314"/>
      <c r="AA645" s="508"/>
      <c r="AB645" s="38"/>
    </row>
    <row r="646" spans="2:28">
      <c r="B646" s="402" t="s">
        <v>256</v>
      </c>
      <c r="C646" s="403"/>
      <c r="D646" s="1115">
        <f>D642+D645+80+20</f>
        <v>320</v>
      </c>
      <c r="E646" s="464">
        <f t="shared" ref="E646:P646" si="138">SUM(E642:E645)</f>
        <v>10.52</v>
      </c>
      <c r="F646" s="407">
        <f t="shared" si="138"/>
        <v>9.2760000000000016</v>
      </c>
      <c r="G646" s="522">
        <f t="shared" si="138"/>
        <v>27.274999999999999</v>
      </c>
      <c r="H646" s="522">
        <f t="shared" si="138"/>
        <v>235.06400000000002</v>
      </c>
      <c r="I646" s="407">
        <f t="shared" si="138"/>
        <v>3.9130000000000003</v>
      </c>
      <c r="J646" s="407">
        <f t="shared" si="138"/>
        <v>0.248</v>
      </c>
      <c r="K646" s="407">
        <f t="shared" si="138"/>
        <v>0.12</v>
      </c>
      <c r="L646" s="467">
        <f t="shared" si="138"/>
        <v>217.06700000000001</v>
      </c>
      <c r="M646" s="407">
        <f t="shared" si="138"/>
        <v>54.178000000000004</v>
      </c>
      <c r="N646" s="467">
        <f t="shared" si="138"/>
        <v>200.69</v>
      </c>
      <c r="O646" s="407">
        <f t="shared" si="138"/>
        <v>9.4003000000000014</v>
      </c>
      <c r="P646" s="603">
        <f t="shared" si="138"/>
        <v>1.4887999999999999</v>
      </c>
      <c r="R646" s="38"/>
      <c r="S646" s="30"/>
      <c r="T646" s="384"/>
      <c r="U646" s="1086"/>
      <c r="V646" s="271"/>
      <c r="W646" s="272"/>
      <c r="X646" s="273"/>
      <c r="Y646" s="274"/>
      <c r="Z646" s="275"/>
      <c r="AA646" s="72"/>
      <c r="AB646" s="38"/>
    </row>
    <row r="647" spans="2:28">
      <c r="B647" s="330"/>
      <c r="C647" s="331" t="s">
        <v>11</v>
      </c>
      <c r="D647" s="527">
        <v>0.1</v>
      </c>
      <c r="E647" s="414">
        <v>7.7</v>
      </c>
      <c r="F647" s="415">
        <v>7.9</v>
      </c>
      <c r="G647" s="416">
        <v>33.5</v>
      </c>
      <c r="H647" s="416">
        <v>235</v>
      </c>
      <c r="I647" s="337">
        <v>6</v>
      </c>
      <c r="J647" s="337">
        <v>0.12</v>
      </c>
      <c r="K647" s="473">
        <v>0.14000000000000001</v>
      </c>
      <c r="L647" s="789">
        <v>70</v>
      </c>
      <c r="M647" s="790">
        <v>110</v>
      </c>
      <c r="N647" s="791">
        <v>110</v>
      </c>
      <c r="O647" s="789">
        <v>25</v>
      </c>
      <c r="P647" s="792">
        <v>1.2</v>
      </c>
      <c r="R647" s="38"/>
      <c r="S647" s="1116"/>
      <c r="T647" s="279"/>
      <c r="U647" s="528"/>
      <c r="V647" s="281"/>
      <c r="W647" s="281"/>
      <c r="X647" s="281"/>
      <c r="Y647" s="281"/>
      <c r="Z647" s="553"/>
      <c r="AA647" s="69"/>
      <c r="AB647" s="38"/>
    </row>
    <row r="648" spans="2:28">
      <c r="B648" s="345"/>
      <c r="C648" s="346" t="s">
        <v>476</v>
      </c>
      <c r="D648" s="347"/>
      <c r="E648" s="348">
        <f>(E646*100/E619)-10</f>
        <v>3.6623376623376629</v>
      </c>
      <c r="F648" s="349">
        <f t="shared" ref="F648:O648" si="139">(F646*100/F619)-10</f>
        <v>1.7417721518987364</v>
      </c>
      <c r="G648" s="349">
        <f t="shared" si="139"/>
        <v>-1.8582089552238799</v>
      </c>
      <c r="H648" s="349">
        <f t="shared" si="139"/>
        <v>2.7234042553203608E-3</v>
      </c>
      <c r="I648" s="349">
        <f>(I646*100/I619)-10</f>
        <v>-3.4783333333333335</v>
      </c>
      <c r="J648" s="349">
        <f t="shared" si="139"/>
        <v>10.666666666666668</v>
      </c>
      <c r="K648" s="349">
        <f t="shared" si="139"/>
        <v>-1.4285714285714288</v>
      </c>
      <c r="L648" s="349">
        <f t="shared" si="139"/>
        <v>21.00957142857143</v>
      </c>
      <c r="M648" s="349">
        <f t="shared" si="139"/>
        <v>-5.074727272727273</v>
      </c>
      <c r="N648" s="349">
        <f t="shared" si="139"/>
        <v>8.244545454545456</v>
      </c>
      <c r="O648" s="349">
        <f t="shared" si="139"/>
        <v>-6.2398799999999994</v>
      </c>
      <c r="P648" s="352">
        <f>(P646*100/P619)-10</f>
        <v>2.4066666666666663</v>
      </c>
      <c r="Q648" s="46"/>
      <c r="R648" s="38"/>
      <c r="S648" s="39"/>
      <c r="T648" s="275"/>
      <c r="U648" s="52"/>
      <c r="V648" s="98"/>
      <c r="W648" s="98"/>
      <c r="X648" s="98"/>
      <c r="Y648" s="98"/>
      <c r="Z648" s="69"/>
      <c r="AA648" s="69"/>
      <c r="AB648" s="38"/>
    </row>
    <row r="649" spans="2:28">
      <c r="Q649" s="46"/>
      <c r="R649" s="38"/>
      <c r="S649" s="39"/>
      <c r="T649" s="38"/>
      <c r="U649" s="38"/>
      <c r="V649" s="38"/>
      <c r="W649" s="10"/>
      <c r="X649" s="10"/>
      <c r="Y649" s="10"/>
      <c r="Z649" s="10"/>
    </row>
    <row r="650" spans="2:28">
      <c r="Q650" s="46"/>
      <c r="R650" s="58"/>
      <c r="S650" s="56"/>
      <c r="T650" s="67"/>
      <c r="U650" s="38"/>
      <c r="V650" s="38"/>
      <c r="W650" s="10"/>
      <c r="X650" s="10"/>
      <c r="Y650" s="10"/>
      <c r="Z650" s="10"/>
    </row>
    <row r="651" spans="2:28">
      <c r="B651" s="462"/>
      <c r="C651" s="403" t="s">
        <v>315</v>
      </c>
      <c r="D651" s="463"/>
      <c r="E651" s="464">
        <f t="shared" ref="E651:P651" si="140">E626+E638</f>
        <v>49.710000000000008</v>
      </c>
      <c r="F651" s="407">
        <f t="shared" si="140"/>
        <v>46.777000000000001</v>
      </c>
      <c r="G651" s="407">
        <f t="shared" si="140"/>
        <v>196.01500000000001</v>
      </c>
      <c r="H651" s="407">
        <f t="shared" si="140"/>
        <v>1408.9930000000002</v>
      </c>
      <c r="I651" s="407">
        <f t="shared" si="140"/>
        <v>38.387</v>
      </c>
      <c r="J651" s="407">
        <f t="shared" si="140"/>
        <v>0.66200000000000003</v>
      </c>
      <c r="K651" s="407">
        <f t="shared" si="140"/>
        <v>0.76400000000000001</v>
      </c>
      <c r="L651" s="407">
        <f t="shared" si="140"/>
        <v>253.08800000000002</v>
      </c>
      <c r="M651" s="467">
        <f t="shared" si="140"/>
        <v>470.38099999999997</v>
      </c>
      <c r="N651" s="467">
        <f t="shared" si="140"/>
        <v>688.46350000000007</v>
      </c>
      <c r="O651" s="467">
        <f t="shared" si="140"/>
        <v>179.0523</v>
      </c>
      <c r="P651" s="603">
        <f t="shared" si="140"/>
        <v>6.4814000000000007</v>
      </c>
      <c r="Q651" s="46"/>
      <c r="R651" s="28"/>
      <c r="S651" s="30"/>
      <c r="T651" s="107"/>
      <c r="U651" s="38"/>
      <c r="V651" s="38"/>
      <c r="W651" s="10"/>
      <c r="X651" s="10"/>
      <c r="Y651" s="10"/>
      <c r="Z651" s="10"/>
    </row>
    <row r="652" spans="2:28">
      <c r="B652" s="470"/>
      <c r="C652" s="471" t="s">
        <v>11</v>
      </c>
      <c r="D652" s="527">
        <v>0.6</v>
      </c>
      <c r="E652" s="952">
        <v>46.2</v>
      </c>
      <c r="F652" s="338">
        <v>47.4</v>
      </c>
      <c r="G652" s="339">
        <v>201</v>
      </c>
      <c r="H652" s="339">
        <v>1410</v>
      </c>
      <c r="I652" s="417">
        <v>36</v>
      </c>
      <c r="J652" s="338">
        <v>0.72</v>
      </c>
      <c r="K652" s="339">
        <v>0.84</v>
      </c>
      <c r="L652" s="340">
        <v>420</v>
      </c>
      <c r="M652" s="474">
        <v>660</v>
      </c>
      <c r="N652" s="342">
        <v>660</v>
      </c>
      <c r="O652" s="342">
        <v>150</v>
      </c>
      <c r="P652" s="343">
        <v>7.2</v>
      </c>
      <c r="Q652" s="46"/>
      <c r="R652" s="28"/>
      <c r="S652" s="30"/>
      <c r="T652" s="52"/>
      <c r="U652" s="38"/>
      <c r="V652" s="38"/>
      <c r="W652" s="10"/>
      <c r="X652" s="10"/>
      <c r="Y652" s="10"/>
      <c r="Z652" s="10"/>
    </row>
    <row r="653" spans="2:28">
      <c r="B653" s="345"/>
      <c r="C653" s="346" t="s">
        <v>476</v>
      </c>
      <c r="D653" s="347"/>
      <c r="E653" s="348">
        <f>(E651*100/E619)-60</f>
        <v>4.5584415584415723</v>
      </c>
      <c r="F653" s="349">
        <f t="shared" ref="F653:P653" si="141">(F651*100/F619)-60</f>
        <v>-0.78860759493671395</v>
      </c>
      <c r="G653" s="349">
        <f t="shared" si="141"/>
        <v>-1.4880597014925385</v>
      </c>
      <c r="H653" s="349">
        <f t="shared" si="141"/>
        <v>-4.2851063829779434E-2</v>
      </c>
      <c r="I653" s="349">
        <f t="shared" si="141"/>
        <v>3.9783333333333317</v>
      </c>
      <c r="J653" s="349">
        <f t="shared" si="141"/>
        <v>-4.8333333333333286</v>
      </c>
      <c r="K653" s="349">
        <f t="shared" si="141"/>
        <v>-5.4285714285714235</v>
      </c>
      <c r="L653" s="349">
        <f t="shared" si="141"/>
        <v>-23.844571428571427</v>
      </c>
      <c r="M653" s="349">
        <f t="shared" si="141"/>
        <v>-17.238090909090907</v>
      </c>
      <c r="N653" s="349">
        <f t="shared" si="141"/>
        <v>2.5875909090909133</v>
      </c>
      <c r="O653" s="349">
        <f t="shared" si="141"/>
        <v>11.620919999999998</v>
      </c>
      <c r="P653" s="352">
        <f t="shared" si="141"/>
        <v>-5.9883333333333226</v>
      </c>
      <c r="Q653" s="46"/>
      <c r="R653" s="28"/>
      <c r="S653" s="30"/>
      <c r="T653" s="94"/>
      <c r="U653" s="38"/>
      <c r="V653" s="38"/>
    </row>
    <row r="654" spans="2:28">
      <c r="Q654" s="46"/>
      <c r="R654" s="38"/>
      <c r="S654" s="39"/>
      <c r="T654" s="38"/>
      <c r="U654" s="38"/>
      <c r="V654" s="38"/>
    </row>
    <row r="655" spans="2:28">
      <c r="B655" s="462"/>
      <c r="C655" s="403" t="s">
        <v>314</v>
      </c>
      <c r="D655" s="463"/>
      <c r="E655" s="464">
        <f t="shared" ref="E655:P655" si="142">E638+E646</f>
        <v>38.814000000000007</v>
      </c>
      <c r="F655" s="407">
        <f t="shared" si="142"/>
        <v>36.803000000000004</v>
      </c>
      <c r="G655" s="407">
        <f t="shared" si="142"/>
        <v>142.09200000000001</v>
      </c>
      <c r="H655" s="407">
        <f t="shared" si="142"/>
        <v>1059.135</v>
      </c>
      <c r="I655" s="407">
        <f t="shared" si="142"/>
        <v>24.413</v>
      </c>
      <c r="J655" s="407">
        <f t="shared" si="142"/>
        <v>0.60799999999999998</v>
      </c>
      <c r="K655" s="407">
        <f t="shared" si="142"/>
        <v>0.73599999999999999</v>
      </c>
      <c r="L655" s="467">
        <f t="shared" si="142"/>
        <v>425.96100000000001</v>
      </c>
      <c r="M655" s="467">
        <f t="shared" si="142"/>
        <v>444.77799999999996</v>
      </c>
      <c r="N655" s="467">
        <f t="shared" si="142"/>
        <v>726.43000000000006</v>
      </c>
      <c r="O655" s="467">
        <f t="shared" si="142"/>
        <v>146.83030000000002</v>
      </c>
      <c r="P655" s="603">
        <f t="shared" si="142"/>
        <v>5.9670000000000005</v>
      </c>
      <c r="Q655" s="46"/>
      <c r="R655" s="38"/>
      <c r="S655" s="38"/>
      <c r="T655" s="38"/>
      <c r="U655" s="38"/>
      <c r="V655" s="38"/>
    </row>
    <row r="656" spans="2:28">
      <c r="B656" s="470"/>
      <c r="C656" s="471" t="s">
        <v>11</v>
      </c>
      <c r="D656" s="527">
        <v>0.45</v>
      </c>
      <c r="E656" s="472">
        <v>34.65</v>
      </c>
      <c r="F656" s="337">
        <v>35.549999999999997</v>
      </c>
      <c r="G656" s="473">
        <v>150.75</v>
      </c>
      <c r="H656" s="473">
        <v>1057.5</v>
      </c>
      <c r="I656" s="417">
        <v>27</v>
      </c>
      <c r="J656" s="338">
        <v>0.54</v>
      </c>
      <c r="K656" s="339">
        <v>0.63</v>
      </c>
      <c r="L656" s="340">
        <v>315</v>
      </c>
      <c r="M656" s="474">
        <v>495</v>
      </c>
      <c r="N656" s="342">
        <v>495</v>
      </c>
      <c r="O656" s="342">
        <v>112.5</v>
      </c>
      <c r="P656" s="343">
        <v>5.4</v>
      </c>
      <c r="Q656" s="46"/>
      <c r="S656" s="38"/>
      <c r="T656" s="38"/>
      <c r="U656" s="38"/>
      <c r="V656" s="38"/>
    </row>
    <row r="657" spans="2:34">
      <c r="B657" s="345"/>
      <c r="C657" s="346" t="s">
        <v>476</v>
      </c>
      <c r="D657" s="347"/>
      <c r="E657" s="348">
        <f>(E655*100/E619)-45</f>
        <v>5.4077922077922125</v>
      </c>
      <c r="F657" s="349">
        <f t="shared" ref="F657:O657" si="143">(F655*100/F619)-45</f>
        <v>1.5860759493670997</v>
      </c>
      <c r="G657" s="349">
        <f t="shared" si="143"/>
        <v>-2.5844776119402937</v>
      </c>
      <c r="H657" s="349">
        <f t="shared" si="143"/>
        <v>6.957446808510781E-2</v>
      </c>
      <c r="I657" s="349">
        <f t="shared" si="143"/>
        <v>-4.3116666666666603</v>
      </c>
      <c r="J657" s="349">
        <f t="shared" si="143"/>
        <v>5.6666666666666643</v>
      </c>
      <c r="K657" s="349">
        <f t="shared" si="143"/>
        <v>7.5714285714285694</v>
      </c>
      <c r="L657" s="349">
        <f t="shared" si="143"/>
        <v>15.851571428571425</v>
      </c>
      <c r="M657" s="349">
        <f t="shared" si="143"/>
        <v>-4.565636363636365</v>
      </c>
      <c r="N657" s="349">
        <f t="shared" si="143"/>
        <v>21.039090909090916</v>
      </c>
      <c r="O657" s="349">
        <f t="shared" si="143"/>
        <v>13.732120000000009</v>
      </c>
      <c r="P657" s="352">
        <f>(P655*100/P619)-45</f>
        <v>4.7250000000000014</v>
      </c>
      <c r="Q657" s="46"/>
      <c r="S657" s="38"/>
      <c r="T657" s="38"/>
      <c r="U657" s="38"/>
      <c r="V657" s="38"/>
    </row>
    <row r="658" spans="2:34">
      <c r="Q658" s="46"/>
      <c r="S658" s="38"/>
      <c r="T658" s="38"/>
      <c r="U658" s="38"/>
      <c r="V658" s="38"/>
    </row>
    <row r="659" spans="2:34" ht="13.5" customHeight="1">
      <c r="B659" s="480" t="s">
        <v>351</v>
      </c>
      <c r="C659" s="484"/>
      <c r="D659" s="463"/>
      <c r="E659" s="683">
        <f t="shared" ref="E659:P659" si="144">E626+E638+E646</f>
        <v>60.230000000000004</v>
      </c>
      <c r="F659" s="684">
        <f t="shared" si="144"/>
        <v>56.053000000000004</v>
      </c>
      <c r="G659" s="684">
        <f t="shared" si="144"/>
        <v>223.29000000000002</v>
      </c>
      <c r="H659" s="684">
        <f t="shared" si="144"/>
        <v>1644.0570000000002</v>
      </c>
      <c r="I659" s="684">
        <f t="shared" si="144"/>
        <v>42.3</v>
      </c>
      <c r="J659" s="684">
        <f t="shared" si="144"/>
        <v>0.91</v>
      </c>
      <c r="K659" s="684">
        <f t="shared" si="144"/>
        <v>0.88400000000000001</v>
      </c>
      <c r="L659" s="685">
        <f t="shared" si="144"/>
        <v>470.15500000000003</v>
      </c>
      <c r="M659" s="685">
        <f t="shared" si="144"/>
        <v>524.55899999999997</v>
      </c>
      <c r="N659" s="686">
        <f t="shared" si="144"/>
        <v>889.15350000000012</v>
      </c>
      <c r="O659" s="685">
        <f t="shared" si="144"/>
        <v>188.45260000000002</v>
      </c>
      <c r="P659" s="687">
        <f t="shared" si="144"/>
        <v>7.9702000000000002</v>
      </c>
      <c r="Q659" s="46"/>
      <c r="S659" s="38"/>
      <c r="T659" s="38"/>
      <c r="U659" s="38"/>
      <c r="V659" s="38"/>
    </row>
    <row r="660" spans="2:34" ht="12" customHeight="1">
      <c r="B660" s="330"/>
      <c r="C660" s="331" t="s">
        <v>11</v>
      </c>
      <c r="D660" s="527">
        <v>0.7</v>
      </c>
      <c r="E660" s="414">
        <v>53.9</v>
      </c>
      <c r="F660" s="415">
        <v>55.3</v>
      </c>
      <c r="G660" s="416">
        <v>234.5</v>
      </c>
      <c r="H660" s="416">
        <v>1645</v>
      </c>
      <c r="I660" s="417">
        <v>42</v>
      </c>
      <c r="J660" s="338">
        <v>0.84</v>
      </c>
      <c r="K660" s="339">
        <v>0.98</v>
      </c>
      <c r="L660" s="340">
        <v>490</v>
      </c>
      <c r="M660" s="474">
        <v>770</v>
      </c>
      <c r="N660" s="342">
        <v>770</v>
      </c>
      <c r="O660" s="342">
        <v>175</v>
      </c>
      <c r="P660" s="343">
        <v>8.4</v>
      </c>
      <c r="Q660" s="46"/>
      <c r="S660" s="38"/>
      <c r="T660" s="38"/>
      <c r="U660" s="38"/>
      <c r="V660" s="38"/>
    </row>
    <row r="661" spans="2:34" ht="11.25" customHeight="1">
      <c r="B661" s="345"/>
      <c r="C661" s="346" t="s">
        <v>476</v>
      </c>
      <c r="D661" s="347"/>
      <c r="E661" s="348">
        <f>(E659*100/E619)-70</f>
        <v>8.220779220779221</v>
      </c>
      <c r="F661" s="349">
        <f t="shared" ref="F661:P661" si="145">(F659*100/F619)-70</f>
        <v>0.9531645569620224</v>
      </c>
      <c r="G661" s="349">
        <f t="shared" si="145"/>
        <v>-3.3462686567164042</v>
      </c>
      <c r="H661" s="349">
        <f t="shared" si="145"/>
        <v>-4.0127659574466179E-2</v>
      </c>
      <c r="I661" s="349">
        <f t="shared" si="145"/>
        <v>0.5</v>
      </c>
      <c r="J661" s="349">
        <f t="shared" si="145"/>
        <v>5.8333333333333428</v>
      </c>
      <c r="K661" s="349">
        <f t="shared" si="145"/>
        <v>-6.857142857142847</v>
      </c>
      <c r="L661" s="349">
        <f t="shared" si="145"/>
        <v>-2.8349999999999937</v>
      </c>
      <c r="M661" s="349">
        <f t="shared" si="145"/>
        <v>-22.312818181818187</v>
      </c>
      <c r="N661" s="349">
        <f t="shared" si="145"/>
        <v>10.832136363636366</v>
      </c>
      <c r="O661" s="349">
        <f t="shared" si="145"/>
        <v>5.3810400000000129</v>
      </c>
      <c r="P661" s="352">
        <f t="shared" si="145"/>
        <v>-3.5816666666666634</v>
      </c>
      <c r="Q661" s="46"/>
      <c r="S661" s="38"/>
      <c r="T661" s="38"/>
      <c r="U661" s="38"/>
      <c r="V661" s="38"/>
    </row>
    <row r="662" spans="2:34" ht="13.5" customHeight="1">
      <c r="Q662" s="46"/>
      <c r="S662" s="38"/>
      <c r="T662" s="38"/>
      <c r="U662" s="38"/>
      <c r="V662" s="38"/>
    </row>
    <row r="663" spans="2:34" ht="13.5" customHeight="1">
      <c r="Q663" s="46"/>
      <c r="S663" s="38"/>
      <c r="T663" s="38"/>
      <c r="U663" s="38"/>
      <c r="V663" s="38"/>
    </row>
    <row r="664" spans="2:34" ht="13.5" customHeight="1">
      <c r="S664" s="38"/>
      <c r="T664" s="38"/>
      <c r="U664" s="38"/>
      <c r="V664" s="38"/>
    </row>
    <row r="665" spans="2:34">
      <c r="C665" s="44"/>
      <c r="D665" s="13" t="s">
        <v>212</v>
      </c>
      <c r="E665" s="60"/>
      <c r="S665" s="38"/>
      <c r="T665" s="38"/>
      <c r="U665" s="38"/>
      <c r="V665" s="38"/>
    </row>
    <row r="666" spans="2:34" ht="13.5" customHeight="1">
      <c r="C666" s="15" t="s">
        <v>886</v>
      </c>
      <c r="D666" s="22"/>
      <c r="E666" s="2"/>
      <c r="F666"/>
      <c r="I666"/>
      <c r="J666"/>
      <c r="K666" s="36"/>
      <c r="L666" s="36"/>
      <c r="M666"/>
      <c r="N666"/>
      <c r="O666"/>
      <c r="P666"/>
      <c r="Q666" s="38"/>
      <c r="S666" s="38"/>
      <c r="T666" s="38"/>
      <c r="U666" s="38"/>
      <c r="V666" s="38"/>
    </row>
    <row r="667" spans="2:34" ht="12" customHeight="1">
      <c r="C667" s="91" t="s">
        <v>361</v>
      </c>
      <c r="I667" s="84" t="s">
        <v>382</v>
      </c>
      <c r="N667" s="9"/>
      <c r="S667" s="38"/>
      <c r="T667" s="38"/>
      <c r="U667" s="38"/>
      <c r="V667" s="38"/>
    </row>
    <row r="668" spans="2:34">
      <c r="C668" s="44" t="s">
        <v>887</v>
      </c>
      <c r="S668" s="38"/>
      <c r="T668" s="38"/>
      <c r="U668" s="38"/>
      <c r="V668" s="38"/>
    </row>
    <row r="669" spans="2:34" ht="21">
      <c r="B669" s="111" t="s">
        <v>355</v>
      </c>
      <c r="C669" s="36"/>
      <c r="D669"/>
      <c r="F669" s="157" t="s">
        <v>927</v>
      </c>
      <c r="I669" s="158" t="s">
        <v>0</v>
      </c>
      <c r="J669"/>
      <c r="K669" s="43" t="s">
        <v>474</v>
      </c>
      <c r="L669" s="36"/>
      <c r="M669" s="36"/>
      <c r="N669" s="159"/>
      <c r="P669" s="80"/>
      <c r="S669" s="38"/>
      <c r="T669" s="38"/>
      <c r="U669" s="38"/>
      <c r="V669" s="38"/>
    </row>
    <row r="670" spans="2:34">
      <c r="B670" s="799" t="s">
        <v>354</v>
      </c>
      <c r="C670" s="800"/>
      <c r="D670" s="801"/>
      <c r="E670" s="802" t="s">
        <v>929</v>
      </c>
      <c r="F670" s="164"/>
      <c r="G670" s="164"/>
      <c r="H670" s="183" t="s">
        <v>753</v>
      </c>
      <c r="I670" s="166" t="s">
        <v>333</v>
      </c>
      <c r="J670" s="803"/>
      <c r="K670" s="803"/>
      <c r="L670" s="804"/>
      <c r="M670" s="805" t="s">
        <v>334</v>
      </c>
      <c r="N670" s="167"/>
      <c r="O670" s="168"/>
      <c r="P670" s="169"/>
      <c r="Q670" s="46"/>
      <c r="S670" s="38"/>
      <c r="T670" s="38"/>
      <c r="U670" s="38"/>
      <c r="V670" s="38"/>
    </row>
    <row r="671" spans="2:34" ht="16.5" customHeight="1">
      <c r="B671" s="778"/>
      <c r="C671" s="897" t="s">
        <v>307</v>
      </c>
      <c r="D671" s="807"/>
      <c r="E671" s="808" t="s">
        <v>188</v>
      </c>
      <c r="F671" s="808" t="s">
        <v>56</v>
      </c>
      <c r="G671" s="809" t="s">
        <v>57</v>
      </c>
      <c r="H671" s="810" t="s">
        <v>191</v>
      </c>
      <c r="I671" s="180"/>
      <c r="J671" s="196"/>
      <c r="K671" s="167"/>
      <c r="L671" s="196"/>
      <c r="M671" s="811" t="s">
        <v>345</v>
      </c>
      <c r="N671" s="812" t="s">
        <v>346</v>
      </c>
      <c r="O671" s="811" t="s">
        <v>347</v>
      </c>
      <c r="P671" s="813" t="s">
        <v>348</v>
      </c>
      <c r="Q671" s="46"/>
      <c r="S671" s="38"/>
      <c r="T671" s="38"/>
      <c r="U671" s="38"/>
      <c r="V671" s="38"/>
    </row>
    <row r="672" spans="2:34" ht="17.25" customHeight="1">
      <c r="B672" s="203"/>
      <c r="C672" s="816" t="s">
        <v>928</v>
      </c>
      <c r="D672" s="186"/>
      <c r="E672" s="206" t="s">
        <v>6</v>
      </c>
      <c r="F672" s="206" t="s">
        <v>7</v>
      </c>
      <c r="G672" s="206" t="s">
        <v>8</v>
      </c>
      <c r="H672" s="209" t="s">
        <v>468</v>
      </c>
      <c r="I672" s="205" t="s">
        <v>336</v>
      </c>
      <c r="J672" s="817" t="s">
        <v>337</v>
      </c>
      <c r="K672" s="491" t="s">
        <v>338</v>
      </c>
      <c r="L672" s="210" t="s">
        <v>339</v>
      </c>
      <c r="M672" s="211" t="s">
        <v>340</v>
      </c>
      <c r="N672" s="210" t="s">
        <v>341</v>
      </c>
      <c r="O672" s="211" t="s">
        <v>342</v>
      </c>
      <c r="P672" s="213" t="s">
        <v>343</v>
      </c>
      <c r="Q672" s="46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</row>
    <row r="673" spans="2:34">
      <c r="B673" s="778"/>
      <c r="C673" s="886" t="s">
        <v>106</v>
      </c>
      <c r="D673" s="887">
        <v>1</v>
      </c>
      <c r="E673" s="1117">
        <v>77</v>
      </c>
      <c r="F673" s="1118">
        <v>79</v>
      </c>
      <c r="G673" s="1119">
        <v>335</v>
      </c>
      <c r="H673" s="1120">
        <v>2350</v>
      </c>
      <c r="I673" s="1117">
        <v>60</v>
      </c>
      <c r="J673" s="1118">
        <v>1.2</v>
      </c>
      <c r="K673" s="1118">
        <v>1.4</v>
      </c>
      <c r="L673" s="1121">
        <v>700</v>
      </c>
      <c r="M673" s="1122">
        <v>1100</v>
      </c>
      <c r="N673" s="1123">
        <v>1100</v>
      </c>
      <c r="O673" s="1123">
        <v>250</v>
      </c>
      <c r="P673" s="1124">
        <v>12</v>
      </c>
      <c r="Q673" s="46"/>
      <c r="AD673" s="69"/>
      <c r="AE673" s="69"/>
      <c r="AF673" s="38"/>
      <c r="AG673" s="38"/>
      <c r="AH673" s="38"/>
    </row>
    <row r="674" spans="2:34" ht="14.4" customHeight="1">
      <c r="B674" s="716"/>
      <c r="C674" s="889" t="s">
        <v>118</v>
      </c>
      <c r="D674" s="890"/>
      <c r="E674" s="832"/>
      <c r="F674" s="833"/>
      <c r="G674" s="833"/>
      <c r="H674" s="833"/>
      <c r="I674" s="833"/>
      <c r="J674" s="833"/>
      <c r="K674" s="833"/>
      <c r="L674" s="833"/>
      <c r="M674" s="833"/>
      <c r="N674" s="833"/>
      <c r="O674" s="833"/>
      <c r="P674" s="834"/>
      <c r="Q674" s="46"/>
      <c r="AD674" s="67"/>
      <c r="AE674" s="67"/>
      <c r="AF674" s="67"/>
      <c r="AG674" s="38"/>
      <c r="AH674" s="38"/>
    </row>
    <row r="675" spans="2:34" ht="14.4" customHeight="1">
      <c r="B675" s="840" t="s">
        <v>363</v>
      </c>
      <c r="C675" s="841" t="s">
        <v>305</v>
      </c>
      <c r="D675" s="842">
        <v>0.25</v>
      </c>
      <c r="E675" s="1125">
        <f>(E673/100)*25</f>
        <v>19.25</v>
      </c>
      <c r="F675" s="843">
        <f t="shared" ref="F675:P675" si="146">(F673/100)*25</f>
        <v>19.75</v>
      </c>
      <c r="G675" s="843">
        <f t="shared" si="146"/>
        <v>83.75</v>
      </c>
      <c r="H675" s="843">
        <f t="shared" si="146"/>
        <v>587.5</v>
      </c>
      <c r="I675" s="843">
        <f>(I673/100)*25</f>
        <v>15</v>
      </c>
      <c r="J675" s="843">
        <f t="shared" si="146"/>
        <v>0.3</v>
      </c>
      <c r="K675" s="843">
        <f t="shared" si="146"/>
        <v>0.35</v>
      </c>
      <c r="L675" s="844">
        <f t="shared" si="146"/>
        <v>175</v>
      </c>
      <c r="M675" s="845">
        <f>(M673/100)*25</f>
        <v>275</v>
      </c>
      <c r="N675" s="845">
        <f t="shared" si="146"/>
        <v>275</v>
      </c>
      <c r="O675" s="844">
        <f>(O673/100)*25</f>
        <v>62.5</v>
      </c>
      <c r="P675" s="1126">
        <f t="shared" si="146"/>
        <v>3</v>
      </c>
      <c r="Q675" s="46"/>
      <c r="AD675" s="107"/>
      <c r="AE675" s="107"/>
      <c r="AF675" s="107"/>
      <c r="AG675" s="38"/>
      <c r="AH675" s="38"/>
    </row>
    <row r="676" spans="2:34" ht="14.25" customHeight="1">
      <c r="B676" s="878"/>
      <c r="C676" s="879" t="s">
        <v>260</v>
      </c>
      <c r="D676" s="880"/>
      <c r="E676" s="881">
        <f>(E409+E462+E518+E573+E626)/5</f>
        <v>19.25</v>
      </c>
      <c r="F676" s="882">
        <f t="shared" ref="F676:O676" si="147">(F409+F462+F518+F573+F626)/5</f>
        <v>19.7498</v>
      </c>
      <c r="G676" s="882">
        <f t="shared" si="147"/>
        <v>83.75</v>
      </c>
      <c r="H676" s="882">
        <f t="shared" si="147"/>
        <v>587.49919999999997</v>
      </c>
      <c r="I676" s="882">
        <f t="shared" si="147"/>
        <v>15.510540000000001</v>
      </c>
      <c r="J676" s="882">
        <f t="shared" si="147"/>
        <v>0.28521999999999997</v>
      </c>
      <c r="K676" s="882">
        <f t="shared" si="147"/>
        <v>0.31901999999999997</v>
      </c>
      <c r="L676" s="882">
        <f t="shared" si="147"/>
        <v>131.0754</v>
      </c>
      <c r="M676" s="883">
        <f t="shared" si="147"/>
        <v>249.8792</v>
      </c>
      <c r="N676" s="883">
        <f t="shared" si="147"/>
        <v>209.03713999999999</v>
      </c>
      <c r="O676" s="882">
        <f t="shared" si="147"/>
        <v>43.230099999999993</v>
      </c>
      <c r="P676" s="884">
        <f>(P409+P462+P518+P573+P626)/5</f>
        <v>2.6299599999999996</v>
      </c>
      <c r="Q676" s="46"/>
      <c r="R676" s="38"/>
      <c r="Y676" s="215"/>
      <c r="Z676" s="215"/>
      <c r="AA676" s="215"/>
      <c r="AB676" s="215"/>
      <c r="AC676" s="215"/>
      <c r="AD676" s="215"/>
      <c r="AE676" s="215"/>
      <c r="AF676" s="215"/>
      <c r="AG676" s="38"/>
      <c r="AH676" s="38"/>
    </row>
    <row r="677" spans="2:34">
      <c r="B677" s="345"/>
      <c r="C677" s="346" t="s">
        <v>476</v>
      </c>
      <c r="D677" s="347"/>
      <c r="E677" s="348">
        <f>(E676*100/E673)-25</f>
        <v>0</v>
      </c>
      <c r="F677" s="349">
        <f t="shared" ref="F677:P677" si="148">(F676*100/F673)-25</f>
        <v>-2.5316455696255957E-4</v>
      </c>
      <c r="G677" s="349">
        <f t="shared" si="148"/>
        <v>0</v>
      </c>
      <c r="H677" s="349">
        <f t="shared" si="148"/>
        <v>-3.4042553192392688E-5</v>
      </c>
      <c r="I677" s="349">
        <f t="shared" si="148"/>
        <v>0.85090000000000288</v>
      </c>
      <c r="J677" s="349">
        <f t="shared" si="148"/>
        <v>-1.2316666666666656</v>
      </c>
      <c r="K677" s="349">
        <f t="shared" si="148"/>
        <v>-2.2128571428571426</v>
      </c>
      <c r="L677" s="349">
        <f t="shared" si="148"/>
        <v>-6.2749428571428574</v>
      </c>
      <c r="M677" s="349">
        <f t="shared" si="148"/>
        <v>-2.2837090909090918</v>
      </c>
      <c r="N677" s="349">
        <f t="shared" si="148"/>
        <v>-5.9966236363636369</v>
      </c>
      <c r="O677" s="349">
        <f t="shared" si="148"/>
        <v>-7.7079600000000035</v>
      </c>
      <c r="P677" s="352">
        <f t="shared" si="148"/>
        <v>-3.0836666666666694</v>
      </c>
      <c r="Q677" s="46"/>
      <c r="R677" s="38"/>
      <c r="Y677" s="797"/>
      <c r="Z677" s="797"/>
      <c r="AA677" s="797"/>
      <c r="AB677" s="797"/>
      <c r="AC677" s="797"/>
      <c r="AD677" s="797"/>
      <c r="AE677" s="797"/>
      <c r="AF677" s="797"/>
      <c r="AG677" s="38"/>
      <c r="AH677" s="38"/>
    </row>
    <row r="678" spans="2:34" ht="14.25" customHeight="1">
      <c r="Q678" s="46"/>
      <c r="R678" s="866"/>
      <c r="Y678" s="394"/>
      <c r="Z678" s="394"/>
      <c r="AA678" s="395"/>
      <c r="AB678" s="481"/>
      <c r="AC678" s="394"/>
      <c r="AD678" s="1127"/>
      <c r="AE678" s="1127"/>
      <c r="AF678" s="481"/>
      <c r="AG678" s="38"/>
      <c r="AH678" s="38"/>
    </row>
    <row r="679" spans="2:34">
      <c r="B679" s="905" t="s">
        <v>352</v>
      </c>
      <c r="C679" s="800"/>
      <c r="D679" s="801"/>
      <c r="E679" s="802" t="s">
        <v>929</v>
      </c>
      <c r="F679" s="164"/>
      <c r="G679" s="164"/>
      <c r="H679" s="183" t="s">
        <v>753</v>
      </c>
      <c r="I679" s="166" t="s">
        <v>333</v>
      </c>
      <c r="J679" s="803"/>
      <c r="K679" s="803"/>
      <c r="L679" s="804"/>
      <c r="M679" s="805" t="s">
        <v>334</v>
      </c>
      <c r="N679" s="167"/>
      <c r="O679" s="168"/>
      <c r="P679" s="169"/>
      <c r="Q679" s="46"/>
      <c r="R679" s="38"/>
      <c r="Y679" s="314"/>
      <c r="Z679" s="314"/>
      <c r="AA679" s="314"/>
      <c r="AB679" s="314"/>
      <c r="AC679" s="314"/>
      <c r="AD679" s="314"/>
      <c r="AE679" s="314"/>
      <c r="AF679" s="314"/>
      <c r="AG679" s="38"/>
      <c r="AH679" s="38"/>
    </row>
    <row r="680" spans="2:34" ht="14.4" customHeight="1">
      <c r="B680" s="778"/>
      <c r="C680" s="806" t="s">
        <v>308</v>
      </c>
      <c r="D680" s="807"/>
      <c r="E680" s="808" t="s">
        <v>188</v>
      </c>
      <c r="F680" s="808" t="s">
        <v>56</v>
      </c>
      <c r="G680" s="809" t="s">
        <v>57</v>
      </c>
      <c r="H680" s="810" t="s">
        <v>191</v>
      </c>
      <c r="I680" s="180"/>
      <c r="J680" s="196"/>
      <c r="K680" s="167"/>
      <c r="L680" s="196"/>
      <c r="M680" s="811" t="s">
        <v>345</v>
      </c>
      <c r="N680" s="812" t="s">
        <v>346</v>
      </c>
      <c r="O680" s="811" t="s">
        <v>347</v>
      </c>
      <c r="P680" s="813" t="s">
        <v>348</v>
      </c>
      <c r="Q680" s="46"/>
      <c r="R680" s="38"/>
      <c r="Y680" s="814"/>
      <c r="Z680" s="796"/>
      <c r="AA680" s="814"/>
      <c r="AB680" s="814"/>
      <c r="AC680" s="796"/>
      <c r="AD680" s="814"/>
      <c r="AE680" s="814"/>
      <c r="AF680" s="814"/>
      <c r="AG680" s="38"/>
      <c r="AH680" s="38"/>
    </row>
    <row r="681" spans="2:34" ht="10.5" customHeight="1">
      <c r="B681" s="203"/>
      <c r="C681" s="1128" t="s">
        <v>318</v>
      </c>
      <c r="D681" s="186"/>
      <c r="E681" s="1129" t="s">
        <v>6</v>
      </c>
      <c r="F681" s="1129" t="s">
        <v>7</v>
      </c>
      <c r="G681" s="1129" t="s">
        <v>8</v>
      </c>
      <c r="H681" s="1130" t="s">
        <v>468</v>
      </c>
      <c r="I681" s="1131" t="s">
        <v>336</v>
      </c>
      <c r="J681" s="1132" t="s">
        <v>337</v>
      </c>
      <c r="K681" s="1133" t="s">
        <v>338</v>
      </c>
      <c r="L681" s="1134" t="s">
        <v>339</v>
      </c>
      <c r="M681" s="1135" t="s">
        <v>340</v>
      </c>
      <c r="N681" s="1134" t="s">
        <v>341</v>
      </c>
      <c r="O681" s="1135" t="s">
        <v>342</v>
      </c>
      <c r="P681" s="1136" t="s">
        <v>343</v>
      </c>
      <c r="Q681" s="46"/>
      <c r="R681" s="38"/>
      <c r="S681" s="275"/>
      <c r="T681" s="72"/>
      <c r="U681" s="315"/>
      <c r="V681" s="315"/>
      <c r="W681" s="315"/>
      <c r="X681" s="315"/>
      <c r="Y681" s="315"/>
      <c r="Z681" s="315"/>
      <c r="AA681" s="315"/>
      <c r="AB681" s="315"/>
      <c r="AC681" s="315"/>
      <c r="AD681" s="315"/>
      <c r="AE681" s="315"/>
      <c r="AF681" s="315"/>
      <c r="AG681" s="38"/>
      <c r="AH681" s="38"/>
    </row>
    <row r="682" spans="2:34">
      <c r="B682" s="778"/>
      <c r="C682" s="886" t="s">
        <v>106</v>
      </c>
      <c r="D682" s="887">
        <v>1</v>
      </c>
      <c r="E682" s="820">
        <v>77</v>
      </c>
      <c r="F682" s="821">
        <v>79</v>
      </c>
      <c r="G682" s="822">
        <v>335</v>
      </c>
      <c r="H682" s="823">
        <v>2350</v>
      </c>
      <c r="I682" s="873">
        <v>60</v>
      </c>
      <c r="J682" s="821">
        <v>1.2</v>
      </c>
      <c r="K682" s="821">
        <v>1.4</v>
      </c>
      <c r="L682" s="822">
        <v>700</v>
      </c>
      <c r="M682" s="824">
        <v>1100</v>
      </c>
      <c r="N682" s="824">
        <v>1100</v>
      </c>
      <c r="O682" s="824">
        <v>250</v>
      </c>
      <c r="P682" s="825">
        <v>12</v>
      </c>
      <c r="Q682" s="46"/>
      <c r="R682" s="38"/>
      <c r="S682" s="38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38"/>
      <c r="AH682" s="38"/>
    </row>
    <row r="683" spans="2:34">
      <c r="B683" s="716"/>
      <c r="C683" s="889" t="s">
        <v>118</v>
      </c>
      <c r="D683" s="890"/>
      <c r="E683" s="832"/>
      <c r="F683" s="833"/>
      <c r="G683" s="833"/>
      <c r="H683" s="1137"/>
      <c r="I683" s="833"/>
      <c r="J683" s="833"/>
      <c r="K683" s="833"/>
      <c r="L683" s="833"/>
      <c r="M683" s="833"/>
      <c r="N683" s="833"/>
      <c r="O683" s="833"/>
      <c r="P683" s="834"/>
      <c r="Q683" s="46"/>
      <c r="R683" s="70"/>
      <c r="S683" s="826"/>
      <c r="T683" s="827"/>
      <c r="U683" s="362"/>
      <c r="V683" s="362"/>
      <c r="W683" s="362"/>
      <c r="X683" s="676"/>
      <c r="Y683" s="711"/>
      <c r="Z683" s="69"/>
      <c r="AA683" s="28"/>
      <c r="AB683" s="69"/>
      <c r="AC683" s="69"/>
      <c r="AD683" s="69"/>
      <c r="AE683" s="69"/>
      <c r="AF683" s="38"/>
      <c r="AG683" s="38"/>
      <c r="AH683" s="38"/>
    </row>
    <row r="684" spans="2:34" ht="14.4" customHeight="1">
      <c r="B684" s="840" t="s">
        <v>363</v>
      </c>
      <c r="C684" s="841" t="s">
        <v>306</v>
      </c>
      <c r="D684" s="842">
        <v>0.35</v>
      </c>
      <c r="E684" s="875">
        <f>(E682/100)*35</f>
        <v>26.95</v>
      </c>
      <c r="F684" s="876">
        <f t="shared" ref="F684:P684" si="149">(F682/100)*35</f>
        <v>27.650000000000002</v>
      </c>
      <c r="G684" s="876">
        <f t="shared" si="149"/>
        <v>117.25</v>
      </c>
      <c r="H684" s="876">
        <f t="shared" si="149"/>
        <v>822.5</v>
      </c>
      <c r="I684" s="876">
        <f t="shared" si="149"/>
        <v>21</v>
      </c>
      <c r="J684" s="876">
        <f t="shared" si="149"/>
        <v>0.42</v>
      </c>
      <c r="K684" s="876">
        <f t="shared" si="149"/>
        <v>0.48999999999999994</v>
      </c>
      <c r="L684" s="844">
        <f t="shared" si="149"/>
        <v>245</v>
      </c>
      <c r="M684" s="845">
        <f t="shared" si="149"/>
        <v>385</v>
      </c>
      <c r="N684" s="845">
        <f t="shared" si="149"/>
        <v>385</v>
      </c>
      <c r="O684" s="844">
        <f t="shared" si="149"/>
        <v>87.5</v>
      </c>
      <c r="P684" s="877">
        <f t="shared" si="149"/>
        <v>4.2</v>
      </c>
      <c r="Q684" s="46"/>
      <c r="R684" s="38"/>
      <c r="S684" s="874"/>
      <c r="T684" s="827"/>
      <c r="U684" s="682"/>
      <c r="V684" s="682"/>
      <c r="W684" s="682"/>
      <c r="X684" s="191"/>
      <c r="Y684" s="191"/>
      <c r="Z684" s="191"/>
      <c r="AA684" s="191"/>
      <c r="AB684" s="191"/>
      <c r="AC684" s="67"/>
      <c r="AD684" s="67"/>
      <c r="AE684" s="67"/>
      <c r="AF684" s="67"/>
      <c r="AG684" s="38"/>
      <c r="AH684" s="38"/>
    </row>
    <row r="685" spans="2:34" ht="14.25" customHeight="1">
      <c r="B685" s="878"/>
      <c r="C685" s="879" t="s">
        <v>260</v>
      </c>
      <c r="D685" s="880"/>
      <c r="E685" s="895">
        <f t="shared" ref="E685:P685" si="150">(E420+E474+E529+E585+E638)/5</f>
        <v>26.95</v>
      </c>
      <c r="F685" s="898">
        <f t="shared" si="150"/>
        <v>27.65</v>
      </c>
      <c r="G685" s="898">
        <f t="shared" si="150"/>
        <v>117.25</v>
      </c>
      <c r="H685" s="1138">
        <f t="shared" si="150"/>
        <v>822.5</v>
      </c>
      <c r="I685" s="882">
        <f t="shared" si="150"/>
        <v>21.967000000000002</v>
      </c>
      <c r="J685" s="882">
        <f t="shared" si="150"/>
        <v>0.40360000000000007</v>
      </c>
      <c r="K685" s="882">
        <f t="shared" si="150"/>
        <v>0.44164000000000003</v>
      </c>
      <c r="L685" s="882">
        <f t="shared" si="150"/>
        <v>201.3185</v>
      </c>
      <c r="M685" s="1139">
        <f t="shared" si="150"/>
        <v>320.78499999999997</v>
      </c>
      <c r="N685" s="1140">
        <f t="shared" si="150"/>
        <v>397.69736</v>
      </c>
      <c r="O685" s="899">
        <f t="shared" si="150"/>
        <v>106.46979999999999</v>
      </c>
      <c r="P685" s="900">
        <f t="shared" si="150"/>
        <v>4.1025999999999998</v>
      </c>
      <c r="Q685" s="46"/>
      <c r="R685" s="38"/>
      <c r="S685" s="512"/>
      <c r="T685" s="69"/>
      <c r="U685" s="69"/>
      <c r="V685" s="69"/>
      <c r="W685" s="69"/>
      <c r="X685" s="69"/>
      <c r="Y685" s="302"/>
      <c r="Z685" s="302"/>
      <c r="AA685" s="1141"/>
      <c r="AB685" s="1141"/>
      <c r="AC685" s="1141"/>
      <c r="AD685" s="59"/>
      <c r="AE685" s="302"/>
      <c r="AF685" s="1141"/>
      <c r="AG685" s="38"/>
      <c r="AH685" s="38"/>
    </row>
    <row r="686" spans="2:34">
      <c r="B686" s="345"/>
      <c r="C686" s="346" t="s">
        <v>476</v>
      </c>
      <c r="D686" s="347"/>
      <c r="E686" s="348">
        <f t="shared" ref="E686:P686" si="151">(E685*100/E682)-35</f>
        <v>0</v>
      </c>
      <c r="F686" s="349">
        <f t="shared" si="151"/>
        <v>0</v>
      </c>
      <c r="G686" s="349">
        <f t="shared" si="151"/>
        <v>0</v>
      </c>
      <c r="H686" s="350">
        <f t="shared" si="151"/>
        <v>0</v>
      </c>
      <c r="I686" s="349">
        <f t="shared" si="151"/>
        <v>1.6116666666666717</v>
      </c>
      <c r="J686" s="349">
        <f t="shared" si="151"/>
        <v>-1.36666666666666</v>
      </c>
      <c r="K686" s="349">
        <f t="shared" si="151"/>
        <v>-3.4542857142857102</v>
      </c>
      <c r="L686" s="349">
        <f t="shared" si="151"/>
        <v>-6.2402142857142877</v>
      </c>
      <c r="M686" s="349">
        <f t="shared" si="151"/>
        <v>-5.8377272727272747</v>
      </c>
      <c r="N686" s="349">
        <f t="shared" si="151"/>
        <v>1.154305454545451</v>
      </c>
      <c r="O686" s="349">
        <f t="shared" si="151"/>
        <v>7.5879199999999969</v>
      </c>
      <c r="P686" s="352">
        <f t="shared" si="151"/>
        <v>-0.81166666666666742</v>
      </c>
      <c r="Q686" s="46"/>
      <c r="R686" s="38"/>
      <c r="S686" s="851"/>
      <c r="T686" s="852"/>
      <c r="U686" s="853"/>
      <c r="V686" s="796"/>
      <c r="W686" s="796"/>
      <c r="X686" s="795"/>
      <c r="Y686" s="215"/>
      <c r="Z686" s="215"/>
      <c r="AA686" s="215"/>
      <c r="AB686" s="215"/>
      <c r="AC686" s="215"/>
      <c r="AD686" s="215"/>
      <c r="AE686" s="215"/>
      <c r="AF686" s="215"/>
      <c r="AG686" s="38"/>
      <c r="AH686" s="38"/>
    </row>
    <row r="687" spans="2:34">
      <c r="Q687" s="46"/>
      <c r="R687" s="38"/>
      <c r="S687" s="397"/>
      <c r="T687" s="827"/>
      <c r="U687" s="797"/>
      <c r="V687" s="797"/>
      <c r="W687" s="797"/>
      <c r="X687" s="797"/>
      <c r="Y687" s="797"/>
      <c r="Z687" s="797"/>
      <c r="AA687" s="797"/>
      <c r="AB687" s="797"/>
      <c r="AC687" s="797"/>
      <c r="AD687" s="797"/>
      <c r="AE687" s="797"/>
      <c r="AF687" s="797"/>
      <c r="AG687" s="38"/>
      <c r="AH687" s="38"/>
    </row>
    <row r="688" spans="2:34">
      <c r="B688" s="905" t="s">
        <v>352</v>
      </c>
      <c r="C688" s="800"/>
      <c r="D688" s="801"/>
      <c r="E688" s="802" t="s">
        <v>929</v>
      </c>
      <c r="F688" s="164"/>
      <c r="G688" s="164"/>
      <c r="H688" s="183" t="s">
        <v>753</v>
      </c>
      <c r="I688" s="166" t="s">
        <v>333</v>
      </c>
      <c r="J688" s="803"/>
      <c r="K688" s="803"/>
      <c r="L688" s="804"/>
      <c r="M688" s="805" t="s">
        <v>334</v>
      </c>
      <c r="N688" s="167"/>
      <c r="O688" s="168"/>
      <c r="P688" s="169"/>
      <c r="Q688" s="46"/>
      <c r="R688" s="866"/>
      <c r="S688" s="395"/>
      <c r="T688" s="867"/>
      <c r="U688" s="395"/>
      <c r="V688" s="481"/>
      <c r="W688" s="481"/>
      <c r="X688" s="394"/>
      <c r="Y688" s="394"/>
      <c r="Z688" s="394"/>
      <c r="AA688" s="394"/>
      <c r="AB688" s="395"/>
      <c r="AC688" s="394"/>
      <c r="AD688" s="481"/>
      <c r="AE688" s="1127"/>
      <c r="AF688" s="395"/>
      <c r="AG688" s="38"/>
      <c r="AH688" s="38"/>
    </row>
    <row r="689" spans="2:34">
      <c r="B689" s="778"/>
      <c r="C689" s="901" t="s">
        <v>309</v>
      </c>
      <c r="D689" s="807"/>
      <c r="E689" s="808" t="s">
        <v>188</v>
      </c>
      <c r="F689" s="808" t="s">
        <v>56</v>
      </c>
      <c r="G689" s="809" t="s">
        <v>57</v>
      </c>
      <c r="H689" s="810" t="s">
        <v>191</v>
      </c>
      <c r="I689" s="180"/>
      <c r="J689" s="196"/>
      <c r="K689" s="167"/>
      <c r="L689" s="196"/>
      <c r="M689" s="811" t="s">
        <v>345</v>
      </c>
      <c r="N689" s="812" t="s">
        <v>346</v>
      </c>
      <c r="O689" s="811" t="s">
        <v>347</v>
      </c>
      <c r="P689" s="813" t="s">
        <v>348</v>
      </c>
      <c r="Q689" s="46"/>
      <c r="AD689" s="814"/>
      <c r="AE689" s="814"/>
      <c r="AF689" s="814"/>
      <c r="AG689" s="38"/>
      <c r="AH689" s="38"/>
    </row>
    <row r="690" spans="2:34" ht="12" customHeight="1">
      <c r="B690" s="203"/>
      <c r="C690" s="1128" t="s">
        <v>318</v>
      </c>
      <c r="D690" s="186"/>
      <c r="E690" s="1129" t="s">
        <v>6</v>
      </c>
      <c r="F690" s="1129" t="s">
        <v>7</v>
      </c>
      <c r="G690" s="1129" t="s">
        <v>8</v>
      </c>
      <c r="H690" s="1130" t="s">
        <v>468</v>
      </c>
      <c r="I690" s="1131" t="s">
        <v>336</v>
      </c>
      <c r="J690" s="1132" t="s">
        <v>337</v>
      </c>
      <c r="K690" s="1133" t="s">
        <v>338</v>
      </c>
      <c r="L690" s="1134" t="s">
        <v>339</v>
      </c>
      <c r="M690" s="1135" t="s">
        <v>340</v>
      </c>
      <c r="N690" s="1134" t="s">
        <v>341</v>
      </c>
      <c r="O690" s="1135" t="s">
        <v>342</v>
      </c>
      <c r="P690" s="1136" t="s">
        <v>343</v>
      </c>
      <c r="Q690" s="46"/>
      <c r="AD690" s="315"/>
      <c r="AE690" s="315"/>
      <c r="AF690" s="315"/>
      <c r="AG690" s="38"/>
      <c r="AH690" s="38"/>
    </row>
    <row r="691" spans="2:34">
      <c r="B691" s="778"/>
      <c r="C691" s="886" t="s">
        <v>106</v>
      </c>
      <c r="D691" s="887">
        <v>1</v>
      </c>
      <c r="E691" s="820">
        <v>77</v>
      </c>
      <c r="F691" s="821">
        <v>79</v>
      </c>
      <c r="G691" s="822">
        <v>335</v>
      </c>
      <c r="H691" s="822">
        <v>2350</v>
      </c>
      <c r="I691" s="873">
        <v>60</v>
      </c>
      <c r="J691" s="821">
        <v>1.2</v>
      </c>
      <c r="K691" s="821">
        <v>1.4</v>
      </c>
      <c r="L691" s="822">
        <v>700</v>
      </c>
      <c r="M691" s="824">
        <v>1100</v>
      </c>
      <c r="N691" s="824">
        <v>1100</v>
      </c>
      <c r="O691" s="824">
        <v>250</v>
      </c>
      <c r="P691" s="825">
        <v>12</v>
      </c>
      <c r="Q691" s="46"/>
      <c r="AD691" s="69"/>
      <c r="AE691" s="69"/>
      <c r="AF691" s="69"/>
      <c r="AG691" s="38"/>
      <c r="AH691" s="38"/>
    </row>
    <row r="692" spans="2:34" ht="10.5" customHeight="1">
      <c r="B692" s="716"/>
      <c r="C692" s="889" t="s">
        <v>118</v>
      </c>
      <c r="D692" s="890"/>
      <c r="E692" s="832"/>
      <c r="F692" s="833"/>
      <c r="G692" s="833"/>
      <c r="H692" s="833"/>
      <c r="I692" s="833"/>
      <c r="J692" s="833"/>
      <c r="K692" s="833"/>
      <c r="L692" s="833"/>
      <c r="M692" s="833"/>
      <c r="N692" s="833"/>
      <c r="O692" s="833"/>
      <c r="P692" s="834"/>
      <c r="Q692" s="46"/>
      <c r="R692" s="70"/>
      <c r="S692" s="826"/>
      <c r="T692" s="827"/>
      <c r="U692" s="362"/>
      <c r="V692" s="362"/>
      <c r="W692" s="362"/>
      <c r="X692" s="676"/>
      <c r="Y692" s="711"/>
      <c r="Z692" s="69"/>
      <c r="AA692" s="28"/>
      <c r="AB692" s="69"/>
      <c r="AC692" s="69"/>
      <c r="AD692" s="69"/>
      <c r="AE692" s="69"/>
      <c r="AF692" s="38"/>
      <c r="AG692" s="38"/>
      <c r="AH692" s="38"/>
    </row>
    <row r="693" spans="2:34" ht="14.4" customHeight="1">
      <c r="B693" s="840" t="s">
        <v>363</v>
      </c>
      <c r="C693" s="841" t="s">
        <v>301</v>
      </c>
      <c r="D693" s="842">
        <v>0.1</v>
      </c>
      <c r="E693" s="875">
        <f>(E691/100)*10</f>
        <v>7.7</v>
      </c>
      <c r="F693" s="876">
        <f t="shared" ref="F693:P693" si="152">(F691/100)*10</f>
        <v>7.9</v>
      </c>
      <c r="G693" s="876">
        <f t="shared" si="152"/>
        <v>33.5</v>
      </c>
      <c r="H693" s="876">
        <f t="shared" si="152"/>
        <v>235</v>
      </c>
      <c r="I693" s="876">
        <f t="shared" si="152"/>
        <v>6</v>
      </c>
      <c r="J693" s="876">
        <f t="shared" si="152"/>
        <v>0.12</v>
      </c>
      <c r="K693" s="876">
        <f t="shared" si="152"/>
        <v>0.13999999999999999</v>
      </c>
      <c r="L693" s="876">
        <f t="shared" si="152"/>
        <v>70</v>
      </c>
      <c r="M693" s="845">
        <f t="shared" si="152"/>
        <v>110</v>
      </c>
      <c r="N693" s="845">
        <f t="shared" si="152"/>
        <v>110</v>
      </c>
      <c r="O693" s="844">
        <f>(O691/100)*10</f>
        <v>25</v>
      </c>
      <c r="P693" s="891">
        <f t="shared" si="152"/>
        <v>1.2</v>
      </c>
      <c r="Q693" s="46"/>
      <c r="R693" s="38"/>
      <c r="S693" s="874"/>
      <c r="T693" s="827"/>
      <c r="U693" s="682"/>
      <c r="V693" s="682"/>
      <c r="W693" s="682"/>
      <c r="X693" s="191"/>
      <c r="Y693" s="191"/>
      <c r="Z693" s="191"/>
      <c r="AA693" s="191"/>
      <c r="AB693" s="191"/>
      <c r="AC693" s="67"/>
      <c r="AD693" s="67"/>
      <c r="AE693" s="67"/>
      <c r="AF693" s="67"/>
      <c r="AG693" s="38"/>
      <c r="AH693" s="38"/>
    </row>
    <row r="694" spans="2:34" ht="14.4" customHeight="1">
      <c r="B694" s="892"/>
      <c r="C694" s="893" t="s">
        <v>260</v>
      </c>
      <c r="D694" s="894"/>
      <c r="E694" s="881">
        <f t="shared" ref="E694:P694" si="153">(E427+E482+E536+E593+E646)/5</f>
        <v>7.7</v>
      </c>
      <c r="F694" s="882">
        <f t="shared" si="153"/>
        <v>7.9000000000000012</v>
      </c>
      <c r="G694" s="882">
        <f t="shared" si="153"/>
        <v>33.5</v>
      </c>
      <c r="H694" s="882">
        <f t="shared" si="153"/>
        <v>235.00000000000006</v>
      </c>
      <c r="I694" s="882">
        <f t="shared" si="153"/>
        <v>3.3853999999999997</v>
      </c>
      <c r="J694" s="882">
        <f t="shared" si="153"/>
        <v>0.1608</v>
      </c>
      <c r="K694" s="882">
        <f t="shared" si="153"/>
        <v>0.13339999999999999</v>
      </c>
      <c r="L694" s="882">
        <f t="shared" si="153"/>
        <v>72.668599999999998</v>
      </c>
      <c r="M694" s="883">
        <f t="shared" si="153"/>
        <v>161.72999999999999</v>
      </c>
      <c r="N694" s="883">
        <f t="shared" si="153"/>
        <v>178.97966000000002</v>
      </c>
      <c r="O694" s="882">
        <f t="shared" si="153"/>
        <v>29.219439999999999</v>
      </c>
      <c r="P694" s="884">
        <f t="shared" si="153"/>
        <v>1.0387200000000001</v>
      </c>
      <c r="Q694" s="46"/>
      <c r="R694" s="38"/>
      <c r="S694" s="512"/>
      <c r="T694" s="69"/>
      <c r="U694" s="69"/>
      <c r="V694" s="69"/>
      <c r="W694" s="69"/>
      <c r="X694" s="69"/>
      <c r="Y694" s="302"/>
      <c r="Z694" s="302"/>
      <c r="AA694" s="1141"/>
      <c r="AB694" s="1141"/>
      <c r="AC694" s="1141"/>
      <c r="AD694" s="59"/>
      <c r="AE694" s="302"/>
      <c r="AF694" s="1141"/>
      <c r="AG694" s="38"/>
      <c r="AH694" s="38"/>
    </row>
    <row r="695" spans="2:34">
      <c r="B695" s="203"/>
      <c r="C695" s="896" t="s">
        <v>476</v>
      </c>
      <c r="D695" s="530"/>
      <c r="E695" s="348">
        <f>(E694*100/E691)-10</f>
        <v>0</v>
      </c>
      <c r="F695" s="349">
        <f t="shared" ref="F695:O695" si="154">(F694*100/F691)-10</f>
        <v>0</v>
      </c>
      <c r="G695" s="349">
        <f t="shared" si="154"/>
        <v>0</v>
      </c>
      <c r="H695" s="349">
        <f t="shared" si="154"/>
        <v>0</v>
      </c>
      <c r="I695" s="349">
        <f t="shared" si="154"/>
        <v>-4.3576666666666677</v>
      </c>
      <c r="J695" s="478">
        <f t="shared" si="154"/>
        <v>3.3999999999999986</v>
      </c>
      <c r="K695" s="349">
        <f t="shared" si="154"/>
        <v>-0.47142857142857153</v>
      </c>
      <c r="L695" s="349">
        <f t="shared" si="154"/>
        <v>0.38122857142857036</v>
      </c>
      <c r="M695" s="349">
        <f t="shared" si="154"/>
        <v>4.7027272727272713</v>
      </c>
      <c r="N695" s="349">
        <f t="shared" si="154"/>
        <v>6.2708781818181869</v>
      </c>
      <c r="O695" s="349">
        <f t="shared" si="154"/>
        <v>1.6877759999999995</v>
      </c>
      <c r="P695" s="352">
        <f>(P694*100/P691)-10</f>
        <v>-1.3439999999999994</v>
      </c>
      <c r="Q695" s="46"/>
      <c r="R695" s="38"/>
      <c r="S695" s="851"/>
      <c r="T695" s="852"/>
      <c r="U695" s="853"/>
      <c r="V695" s="796"/>
      <c r="W695" s="796"/>
      <c r="X695" s="795"/>
      <c r="Y695" s="215"/>
      <c r="Z695" s="215"/>
      <c r="AA695" s="215"/>
      <c r="AB695" s="215"/>
      <c r="AC695" s="215"/>
      <c r="AD695" s="215"/>
      <c r="AE695" s="215"/>
      <c r="AF695" s="215"/>
      <c r="AG695" s="38"/>
      <c r="AH695" s="38"/>
    </row>
    <row r="696" spans="2:34" ht="14.25" customHeight="1">
      <c r="Q696" s="46"/>
      <c r="R696" s="38"/>
      <c r="S696" s="397"/>
      <c r="T696" s="827"/>
      <c r="U696" s="797"/>
      <c r="V696" s="797"/>
      <c r="W696" s="797"/>
      <c r="X696" s="797"/>
      <c r="Y696" s="797"/>
      <c r="Z696" s="797"/>
      <c r="AA696" s="797"/>
      <c r="AB696" s="797"/>
      <c r="AC696" s="797"/>
      <c r="AD696" s="797"/>
      <c r="AE696" s="797"/>
      <c r="AF696" s="797"/>
      <c r="AG696" s="38"/>
      <c r="AH696" s="38"/>
    </row>
    <row r="697" spans="2:34">
      <c r="B697" s="905" t="s">
        <v>352</v>
      </c>
      <c r="C697" s="800"/>
      <c r="D697" s="801"/>
      <c r="E697" s="802" t="s">
        <v>929</v>
      </c>
      <c r="F697" s="164"/>
      <c r="G697" s="164"/>
      <c r="H697" s="183" t="s">
        <v>753</v>
      </c>
      <c r="I697" s="166" t="s">
        <v>333</v>
      </c>
      <c r="J697" s="803"/>
      <c r="K697" s="803"/>
      <c r="L697" s="804"/>
      <c r="M697" s="805" t="s">
        <v>334</v>
      </c>
      <c r="N697" s="167"/>
      <c r="O697" s="168"/>
      <c r="P697" s="169"/>
      <c r="Q697" s="46"/>
      <c r="R697" s="866"/>
      <c r="S697" s="395"/>
      <c r="T697" s="867"/>
      <c r="U697" s="395"/>
      <c r="V697" s="481"/>
      <c r="W697" s="481"/>
      <c r="X697" s="395"/>
      <c r="Y697" s="394"/>
      <c r="Z697" s="394"/>
      <c r="AA697" s="395"/>
      <c r="AB697" s="395"/>
      <c r="AC697" s="394"/>
      <c r="AD697" s="481"/>
      <c r="AE697" s="481"/>
      <c r="AF697" s="481"/>
      <c r="AG697" s="38"/>
      <c r="AH697" s="38"/>
    </row>
    <row r="698" spans="2:34" ht="13.5" customHeight="1">
      <c r="B698" s="778"/>
      <c r="C698" s="901" t="s">
        <v>310</v>
      </c>
      <c r="D698" s="807"/>
      <c r="E698" s="808" t="s">
        <v>188</v>
      </c>
      <c r="F698" s="808" t="s">
        <v>56</v>
      </c>
      <c r="G698" s="809" t="s">
        <v>57</v>
      </c>
      <c r="H698" s="810" t="s">
        <v>191</v>
      </c>
      <c r="I698" s="180"/>
      <c r="J698" s="196"/>
      <c r="K698" s="167"/>
      <c r="L698" s="196"/>
      <c r="M698" s="811" t="s">
        <v>345</v>
      </c>
      <c r="N698" s="812" t="s">
        <v>346</v>
      </c>
      <c r="O698" s="811" t="s">
        <v>347</v>
      </c>
      <c r="P698" s="813" t="s">
        <v>348</v>
      </c>
      <c r="Q698" s="46"/>
      <c r="R698" s="38"/>
      <c r="S698" s="868"/>
      <c r="T698" s="869"/>
      <c r="U698" s="870"/>
      <c r="V698" s="870"/>
      <c r="W698" s="870"/>
      <c r="X698" s="870"/>
      <c r="Y698" s="870"/>
      <c r="Z698" s="870"/>
      <c r="AA698" s="870"/>
      <c r="AB698" s="870"/>
      <c r="AC698" s="870"/>
      <c r="AD698" s="870"/>
      <c r="AE698" s="870"/>
      <c r="AF698" s="870"/>
      <c r="AG698" s="38"/>
      <c r="AH698" s="38"/>
    </row>
    <row r="699" spans="2:34">
      <c r="B699" s="203"/>
      <c r="C699" s="1128" t="s">
        <v>318</v>
      </c>
      <c r="D699" s="186"/>
      <c r="E699" s="1129" t="s">
        <v>6</v>
      </c>
      <c r="F699" s="1129" t="s">
        <v>7</v>
      </c>
      <c r="G699" s="1129" t="s">
        <v>8</v>
      </c>
      <c r="H699" s="1130" t="s">
        <v>468</v>
      </c>
      <c r="I699" s="1131" t="s">
        <v>336</v>
      </c>
      <c r="J699" s="1132" t="s">
        <v>337</v>
      </c>
      <c r="K699" s="1133" t="s">
        <v>338</v>
      </c>
      <c r="L699" s="1134" t="s">
        <v>339</v>
      </c>
      <c r="M699" s="1135" t="s">
        <v>340</v>
      </c>
      <c r="N699" s="1134" t="s">
        <v>341</v>
      </c>
      <c r="O699" s="1135" t="s">
        <v>342</v>
      </c>
      <c r="P699" s="1136" t="s">
        <v>343</v>
      </c>
      <c r="Q699" s="46"/>
      <c r="R699" s="38"/>
      <c r="S699" s="275"/>
      <c r="T699" s="72"/>
      <c r="U699" s="315"/>
      <c r="V699" s="315"/>
      <c r="W699" s="315"/>
      <c r="X699" s="315"/>
      <c r="Y699" s="315"/>
      <c r="Z699" s="315"/>
      <c r="AA699" s="315"/>
      <c r="AB699" s="315"/>
      <c r="AC699" s="315"/>
      <c r="AD699" s="315"/>
      <c r="AE699" s="315"/>
      <c r="AF699" s="315"/>
      <c r="AG699" s="38"/>
      <c r="AH699" s="38"/>
    </row>
    <row r="700" spans="2:34">
      <c r="B700" s="778"/>
      <c r="C700" s="886" t="s">
        <v>106</v>
      </c>
      <c r="D700" s="887">
        <v>1</v>
      </c>
      <c r="E700" s="820">
        <v>77</v>
      </c>
      <c r="F700" s="821">
        <v>79</v>
      </c>
      <c r="G700" s="822">
        <v>335</v>
      </c>
      <c r="H700" s="822">
        <v>2350</v>
      </c>
      <c r="I700" s="873">
        <v>60</v>
      </c>
      <c r="J700" s="821">
        <v>1.2</v>
      </c>
      <c r="K700" s="821">
        <v>1.4</v>
      </c>
      <c r="L700" s="822">
        <v>700</v>
      </c>
      <c r="M700" s="824">
        <v>1100</v>
      </c>
      <c r="N700" s="824">
        <v>1100</v>
      </c>
      <c r="O700" s="824">
        <v>250</v>
      </c>
      <c r="P700" s="825">
        <v>12</v>
      </c>
      <c r="Q700" s="46"/>
      <c r="R700" s="38"/>
      <c r="S700" s="38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38"/>
      <c r="AH700" s="38"/>
    </row>
    <row r="701" spans="2:34" ht="14.25" customHeight="1">
      <c r="B701" s="716"/>
      <c r="C701" s="889" t="s">
        <v>118</v>
      </c>
      <c r="D701" s="890"/>
      <c r="E701" s="832"/>
      <c r="F701" s="833"/>
      <c r="G701" s="833"/>
      <c r="H701" s="833"/>
      <c r="I701" s="833"/>
      <c r="J701" s="833"/>
      <c r="K701" s="833"/>
      <c r="L701" s="833"/>
      <c r="M701" s="833"/>
      <c r="N701" s="833"/>
      <c r="O701" s="833"/>
      <c r="P701" s="834"/>
      <c r="Q701" s="46"/>
      <c r="R701" s="70"/>
      <c r="S701" s="826"/>
      <c r="T701" s="827"/>
      <c r="U701" s="362"/>
      <c r="V701" s="362"/>
      <c r="W701" s="362"/>
      <c r="X701" s="676"/>
      <c r="Y701" s="711"/>
      <c r="Z701" s="69"/>
      <c r="AA701" s="28"/>
      <c r="AB701" s="69"/>
      <c r="AC701" s="69"/>
      <c r="AD701" s="69"/>
      <c r="AE701" s="69"/>
      <c r="AF701" s="38"/>
      <c r="AG701" s="38"/>
      <c r="AH701" s="38"/>
    </row>
    <row r="702" spans="2:34" ht="12" customHeight="1">
      <c r="B702" s="840" t="s">
        <v>363</v>
      </c>
      <c r="C702" s="841" t="s">
        <v>211</v>
      </c>
      <c r="D702" s="842">
        <v>0.6</v>
      </c>
      <c r="E702" s="875">
        <f>(E700/100)*60</f>
        <v>46.2</v>
      </c>
      <c r="F702" s="876">
        <f t="shared" ref="F702:P702" si="155">(F700/100)*60</f>
        <v>47.400000000000006</v>
      </c>
      <c r="G702" s="876">
        <f t="shared" si="155"/>
        <v>201</v>
      </c>
      <c r="H702" s="876">
        <f t="shared" si="155"/>
        <v>1410</v>
      </c>
      <c r="I702" s="876">
        <f t="shared" si="155"/>
        <v>36</v>
      </c>
      <c r="J702" s="876">
        <f t="shared" si="155"/>
        <v>0.72</v>
      </c>
      <c r="K702" s="876">
        <f t="shared" si="155"/>
        <v>0.83999999999999986</v>
      </c>
      <c r="L702" s="844">
        <f t="shared" si="155"/>
        <v>420</v>
      </c>
      <c r="M702" s="845">
        <f t="shared" si="155"/>
        <v>660</v>
      </c>
      <c r="N702" s="845">
        <f t="shared" si="155"/>
        <v>660</v>
      </c>
      <c r="O702" s="845">
        <f t="shared" si="155"/>
        <v>150</v>
      </c>
      <c r="P702" s="891">
        <f t="shared" si="155"/>
        <v>7.1999999999999993</v>
      </c>
      <c r="Q702" s="46"/>
      <c r="R702" s="38"/>
      <c r="S702" s="835"/>
      <c r="T702" s="827"/>
      <c r="U702" s="682"/>
      <c r="V702" s="682"/>
      <c r="W702" s="682"/>
      <c r="X702" s="191"/>
      <c r="Y702" s="191"/>
      <c r="Z702" s="191"/>
      <c r="AA702" s="191"/>
      <c r="AB702" s="191"/>
      <c r="AC702" s="67"/>
      <c r="AD702" s="67"/>
      <c r="AE702" s="67"/>
      <c r="AF702" s="67"/>
      <c r="AG702" s="38"/>
      <c r="AH702" s="38"/>
    </row>
    <row r="703" spans="2:34" ht="13.5" customHeight="1">
      <c r="B703" s="878"/>
      <c r="C703" s="893" t="s">
        <v>260</v>
      </c>
      <c r="D703" s="894"/>
      <c r="E703" s="881">
        <f t="shared" ref="E703:P703" si="156">(E432+E487+E541+E597+E651)/5</f>
        <v>46.2</v>
      </c>
      <c r="F703" s="882">
        <f t="shared" si="156"/>
        <v>47.399800000000006</v>
      </c>
      <c r="G703" s="882">
        <f t="shared" si="156"/>
        <v>201.00000000000003</v>
      </c>
      <c r="H703" s="882">
        <f t="shared" si="156"/>
        <v>1409.9992000000002</v>
      </c>
      <c r="I703" s="882">
        <f t="shared" si="156"/>
        <v>37.477539999999998</v>
      </c>
      <c r="J703" s="882">
        <f t="shared" si="156"/>
        <v>0.68881999999999999</v>
      </c>
      <c r="K703" s="882">
        <f t="shared" si="156"/>
        <v>0.76066</v>
      </c>
      <c r="L703" s="882">
        <f t="shared" si="156"/>
        <v>332.39389999999997</v>
      </c>
      <c r="M703" s="883">
        <f t="shared" si="156"/>
        <v>570.66419999999994</v>
      </c>
      <c r="N703" s="883">
        <f t="shared" si="156"/>
        <v>606.73449999999991</v>
      </c>
      <c r="O703" s="883">
        <f t="shared" si="156"/>
        <v>149.69990000000001</v>
      </c>
      <c r="P703" s="884">
        <f t="shared" si="156"/>
        <v>6.7325600000000012</v>
      </c>
      <c r="Q703" s="46"/>
      <c r="R703" s="38"/>
      <c r="S703" s="512"/>
      <c r="T703" s="69"/>
      <c r="U703" s="69"/>
      <c r="V703" s="69"/>
      <c r="W703" s="69"/>
      <c r="X703" s="69"/>
      <c r="Y703" s="302"/>
      <c r="Z703" s="302"/>
      <c r="AA703" s="1141"/>
      <c r="AB703" s="1141"/>
      <c r="AC703" s="1141"/>
      <c r="AD703" s="59"/>
      <c r="AE703" s="302"/>
      <c r="AF703" s="1141"/>
      <c r="AG703" s="38"/>
      <c r="AH703" s="38"/>
    </row>
    <row r="704" spans="2:34">
      <c r="B704" s="345"/>
      <c r="C704" s="896" t="s">
        <v>476</v>
      </c>
      <c r="D704" s="347"/>
      <c r="E704" s="348">
        <f>(E703*100/E700)-60</f>
        <v>0</v>
      </c>
      <c r="F704" s="349">
        <f t="shared" ref="F704:O704" si="157">(F703*100/F700)-60</f>
        <v>-2.5316455695900686E-4</v>
      </c>
      <c r="G704" s="349">
        <f t="shared" si="157"/>
        <v>0</v>
      </c>
      <c r="H704" s="349">
        <f t="shared" si="157"/>
        <v>-3.4042553188839975E-5</v>
      </c>
      <c r="I704" s="349">
        <f t="shared" si="157"/>
        <v>2.4625666666666675</v>
      </c>
      <c r="J704" s="349">
        <f t="shared" si="157"/>
        <v>-2.5983333333333292</v>
      </c>
      <c r="K704" s="349">
        <f t="shared" si="157"/>
        <v>-5.6671428571428493</v>
      </c>
      <c r="L704" s="349">
        <f t="shared" si="157"/>
        <v>-12.515157142857142</v>
      </c>
      <c r="M704" s="349">
        <f t="shared" si="157"/>
        <v>-8.12143636363637</v>
      </c>
      <c r="N704" s="349">
        <f t="shared" si="157"/>
        <v>-4.8423181818181931</v>
      </c>
      <c r="O704" s="349">
        <f t="shared" si="157"/>
        <v>-0.12003999999999593</v>
      </c>
      <c r="P704" s="352">
        <f>(P703*100/P700)-60</f>
        <v>-3.8953333333333262</v>
      </c>
      <c r="Q704" s="452"/>
      <c r="R704" s="853"/>
      <c r="S704" s="796"/>
      <c r="T704" s="795"/>
      <c r="U704" s="795"/>
      <c r="V704" s="853"/>
      <c r="W704" s="796"/>
      <c r="X704" s="796"/>
      <c r="Y704" s="795"/>
      <c r="Z704" s="215"/>
      <c r="AA704" s="215"/>
      <c r="AB704" s="215"/>
      <c r="AC704" s="215"/>
      <c r="AD704" s="215"/>
      <c r="AE704" s="215"/>
      <c r="AF704" s="215"/>
      <c r="AG704" s="38"/>
      <c r="AH704" s="38"/>
    </row>
    <row r="705" spans="2:34" ht="11.25" customHeight="1">
      <c r="Q705" s="452"/>
      <c r="R705" s="797"/>
      <c r="S705" s="797"/>
      <c r="T705" s="797"/>
      <c r="U705" s="797"/>
      <c r="V705" s="797"/>
      <c r="W705" s="797"/>
      <c r="X705" s="797"/>
      <c r="Y705" s="797"/>
      <c r="Z705" s="797"/>
      <c r="AA705" s="797"/>
      <c r="AB705" s="797"/>
      <c r="AC705" s="797"/>
      <c r="AD705" s="797"/>
      <c r="AE705" s="797"/>
      <c r="AF705" s="797"/>
      <c r="AG705" s="38"/>
      <c r="AH705" s="38"/>
    </row>
    <row r="706" spans="2:34">
      <c r="B706" s="905" t="s">
        <v>352</v>
      </c>
      <c r="C706" s="800"/>
      <c r="D706" s="801"/>
      <c r="E706" s="802" t="s">
        <v>929</v>
      </c>
      <c r="F706" s="164"/>
      <c r="G706" s="164"/>
      <c r="H706" s="183" t="s">
        <v>753</v>
      </c>
      <c r="I706" s="166" t="s">
        <v>333</v>
      </c>
      <c r="J706" s="803"/>
      <c r="K706" s="803"/>
      <c r="L706" s="804"/>
      <c r="M706" s="805" t="s">
        <v>334</v>
      </c>
      <c r="N706" s="167"/>
      <c r="O706" s="168"/>
      <c r="P706" s="169"/>
      <c r="Q706" s="452"/>
      <c r="R706" s="281"/>
      <c r="S706" s="281"/>
      <c r="T706" s="281"/>
      <c r="U706" s="281"/>
      <c r="V706" s="281"/>
      <c r="W706" s="281"/>
      <c r="X706" s="281"/>
      <c r="Y706" s="281"/>
      <c r="Z706" s="281"/>
      <c r="AA706" s="281"/>
      <c r="AB706" s="281"/>
      <c r="AC706" s="281"/>
      <c r="AD706" s="481"/>
      <c r="AE706" s="481"/>
      <c r="AF706" s="395"/>
      <c r="AG706" s="38"/>
      <c r="AH706" s="38"/>
    </row>
    <row r="707" spans="2:34" ht="12" customHeight="1">
      <c r="B707" s="778"/>
      <c r="C707" s="901" t="s">
        <v>311</v>
      </c>
      <c r="D707" s="807"/>
      <c r="E707" s="808" t="s">
        <v>188</v>
      </c>
      <c r="F707" s="808" t="s">
        <v>56</v>
      </c>
      <c r="G707" s="809" t="s">
        <v>57</v>
      </c>
      <c r="H707" s="810" t="s">
        <v>191</v>
      </c>
      <c r="I707" s="180"/>
      <c r="J707" s="196"/>
      <c r="K707" s="167"/>
      <c r="L707" s="196"/>
      <c r="M707" s="811" t="s">
        <v>345</v>
      </c>
      <c r="N707" s="812" t="s">
        <v>346</v>
      </c>
      <c r="O707" s="811" t="s">
        <v>347</v>
      </c>
      <c r="P707" s="813" t="s">
        <v>348</v>
      </c>
      <c r="Q707" s="452"/>
      <c r="R707" s="38"/>
      <c r="S707" s="868"/>
      <c r="T707" s="869"/>
      <c r="U707" s="870"/>
      <c r="V707" s="870"/>
      <c r="W707" s="870"/>
      <c r="X707" s="871"/>
      <c r="Y707" s="870"/>
      <c r="Z707" s="870"/>
      <c r="AA707" s="870"/>
      <c r="AB707" s="870"/>
      <c r="AC707" s="870"/>
      <c r="AD707" s="870"/>
      <c r="AE707" s="870"/>
      <c r="AF707" s="870"/>
      <c r="AG707" s="38"/>
      <c r="AH707" s="38"/>
    </row>
    <row r="708" spans="2:34" ht="14.25" customHeight="1">
      <c r="B708" s="203"/>
      <c r="C708" s="1128" t="s">
        <v>318</v>
      </c>
      <c r="D708" s="186"/>
      <c r="E708" s="1129" t="s">
        <v>6</v>
      </c>
      <c r="F708" s="1129" t="s">
        <v>7</v>
      </c>
      <c r="G708" s="1129" t="s">
        <v>8</v>
      </c>
      <c r="H708" s="1130" t="s">
        <v>468</v>
      </c>
      <c r="I708" s="1131" t="s">
        <v>336</v>
      </c>
      <c r="J708" s="1132" t="s">
        <v>337</v>
      </c>
      <c r="K708" s="1133" t="s">
        <v>338</v>
      </c>
      <c r="L708" s="1134" t="s">
        <v>339</v>
      </c>
      <c r="M708" s="1135" t="s">
        <v>340</v>
      </c>
      <c r="N708" s="1134" t="s">
        <v>341</v>
      </c>
      <c r="O708" s="1135" t="s">
        <v>342</v>
      </c>
      <c r="P708" s="1136" t="s">
        <v>343</v>
      </c>
      <c r="Q708" s="452"/>
      <c r="R708" s="38"/>
      <c r="S708" s="275"/>
      <c r="T708" s="72"/>
      <c r="U708" s="315"/>
      <c r="V708" s="315"/>
      <c r="W708" s="315"/>
      <c r="X708" s="315"/>
      <c r="Y708" s="315"/>
      <c r="Z708" s="315"/>
      <c r="AA708" s="315"/>
      <c r="AB708" s="315"/>
      <c r="AC708" s="315"/>
      <c r="AD708" s="315"/>
      <c r="AE708" s="315"/>
      <c r="AF708" s="315"/>
      <c r="AG708" s="38"/>
      <c r="AH708" s="38"/>
    </row>
    <row r="709" spans="2:34">
      <c r="B709" s="778"/>
      <c r="C709" s="886" t="s">
        <v>106</v>
      </c>
      <c r="D709" s="887">
        <v>1</v>
      </c>
      <c r="E709" s="820">
        <v>77</v>
      </c>
      <c r="F709" s="821">
        <v>79</v>
      </c>
      <c r="G709" s="822">
        <v>335</v>
      </c>
      <c r="H709" s="822">
        <v>2350</v>
      </c>
      <c r="I709" s="873">
        <v>60</v>
      </c>
      <c r="J709" s="821">
        <v>1.2</v>
      </c>
      <c r="K709" s="821">
        <v>1.4</v>
      </c>
      <c r="L709" s="822">
        <v>700</v>
      </c>
      <c r="M709" s="824">
        <v>1100</v>
      </c>
      <c r="N709" s="824">
        <v>1100</v>
      </c>
      <c r="O709" s="824">
        <v>250</v>
      </c>
      <c r="P709" s="825">
        <v>12</v>
      </c>
      <c r="Q709" s="452"/>
      <c r="R709" s="38"/>
      <c r="S709" s="38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38"/>
      <c r="AH709" s="38"/>
    </row>
    <row r="710" spans="2:34" ht="10.5" customHeight="1">
      <c r="B710" s="716"/>
      <c r="C710" s="889" t="s">
        <v>118</v>
      </c>
      <c r="D710" s="890"/>
      <c r="E710" s="832"/>
      <c r="F710" s="833"/>
      <c r="G710" s="833"/>
      <c r="H710" s="833"/>
      <c r="I710" s="833"/>
      <c r="J710" s="833"/>
      <c r="K710" s="833"/>
      <c r="L710" s="833"/>
      <c r="M710" s="833"/>
      <c r="N710" s="833"/>
      <c r="O710" s="833"/>
      <c r="P710" s="834"/>
      <c r="Q710" s="452"/>
      <c r="R710" s="70"/>
      <c r="S710" s="826"/>
      <c r="T710" s="827"/>
      <c r="U710" s="362"/>
      <c r="V710" s="362"/>
      <c r="W710" s="362"/>
      <c r="X710" s="676"/>
      <c r="Y710" s="711"/>
      <c r="Z710" s="69"/>
      <c r="AA710" s="28"/>
      <c r="AB710" s="69"/>
      <c r="AC710" s="69"/>
      <c r="AD710" s="69"/>
      <c r="AE710" s="69"/>
      <c r="AF710" s="38"/>
      <c r="AG710" s="38"/>
      <c r="AH710" s="38"/>
    </row>
    <row r="711" spans="2:34" ht="12" customHeight="1">
      <c r="B711" s="840" t="s">
        <v>363</v>
      </c>
      <c r="C711" s="841" t="s">
        <v>302</v>
      </c>
      <c r="D711" s="842">
        <v>0.45</v>
      </c>
      <c r="E711" s="875">
        <f>(E709/100)*45</f>
        <v>34.65</v>
      </c>
      <c r="F711" s="876">
        <f t="shared" ref="F711:P711" si="158">(F709/100)*45</f>
        <v>35.550000000000004</v>
      </c>
      <c r="G711" s="876">
        <f t="shared" si="158"/>
        <v>150.75</v>
      </c>
      <c r="H711" s="876">
        <f t="shared" si="158"/>
        <v>1057.5</v>
      </c>
      <c r="I711" s="876">
        <f t="shared" si="158"/>
        <v>27</v>
      </c>
      <c r="J711" s="876">
        <f t="shared" si="158"/>
        <v>0.54</v>
      </c>
      <c r="K711" s="876">
        <f t="shared" si="158"/>
        <v>0.62999999999999989</v>
      </c>
      <c r="L711" s="844">
        <f t="shared" si="158"/>
        <v>315</v>
      </c>
      <c r="M711" s="845">
        <f t="shared" si="158"/>
        <v>495</v>
      </c>
      <c r="N711" s="845">
        <f t="shared" si="158"/>
        <v>495</v>
      </c>
      <c r="O711" s="845">
        <f t="shared" si="158"/>
        <v>112.5</v>
      </c>
      <c r="P711" s="891">
        <f t="shared" si="158"/>
        <v>5.3999999999999995</v>
      </c>
      <c r="Q711" s="452"/>
      <c r="R711" s="38"/>
      <c r="S711" s="888"/>
      <c r="T711" s="827"/>
      <c r="U711" s="682"/>
      <c r="V711" s="682"/>
      <c r="W711" s="682"/>
      <c r="X711" s="191"/>
      <c r="Y711" s="191"/>
      <c r="Z711" s="191"/>
      <c r="AA711" s="191"/>
      <c r="AB711" s="191"/>
      <c r="AC711" s="67"/>
      <c r="AD711" s="67"/>
      <c r="AE711" s="67"/>
      <c r="AF711" s="67"/>
      <c r="AG711" s="38"/>
      <c r="AH711" s="38"/>
    </row>
    <row r="712" spans="2:34" ht="14.4" customHeight="1">
      <c r="B712" s="878"/>
      <c r="C712" s="893" t="s">
        <v>260</v>
      </c>
      <c r="D712" s="880"/>
      <c r="E712" s="881">
        <f t="shared" ref="E712:P712" si="159">(E436+E491+E545+E601+E655)/5</f>
        <v>34.65</v>
      </c>
      <c r="F712" s="882">
        <f t="shared" si="159"/>
        <v>35.549999999999997</v>
      </c>
      <c r="G712" s="882">
        <f t="shared" si="159"/>
        <v>150.75</v>
      </c>
      <c r="H712" s="883">
        <f t="shared" si="159"/>
        <v>1057.5000000000002</v>
      </c>
      <c r="I712" s="882">
        <f t="shared" si="159"/>
        <v>25.352399999999999</v>
      </c>
      <c r="J712" s="882">
        <f t="shared" si="159"/>
        <v>0.56440000000000001</v>
      </c>
      <c r="K712" s="882">
        <f t="shared" si="159"/>
        <v>0.57504000000000011</v>
      </c>
      <c r="L712" s="882">
        <f t="shared" si="159"/>
        <v>273.9871</v>
      </c>
      <c r="M712" s="883">
        <f t="shared" si="159"/>
        <v>482.51499999999999</v>
      </c>
      <c r="N712" s="883">
        <f t="shared" si="159"/>
        <v>576.67702000000008</v>
      </c>
      <c r="O712" s="883">
        <f t="shared" si="159"/>
        <v>135.68924000000001</v>
      </c>
      <c r="P712" s="884">
        <f t="shared" si="159"/>
        <v>5.1413200000000003</v>
      </c>
      <c r="Q712" s="452"/>
      <c r="R712" s="38"/>
      <c r="S712" s="512"/>
      <c r="T712" s="69"/>
      <c r="U712" s="69"/>
      <c r="V712" s="69"/>
      <c r="W712" s="69"/>
      <c r="X712" s="69"/>
      <c r="Y712" s="302"/>
      <c r="Z712" s="302"/>
      <c r="AA712" s="1141"/>
      <c r="AB712" s="1141"/>
      <c r="AC712" s="1141"/>
      <c r="AD712" s="59"/>
      <c r="AE712" s="302"/>
      <c r="AF712" s="1141"/>
      <c r="AG712" s="38"/>
      <c r="AH712" s="38"/>
    </row>
    <row r="713" spans="2:34">
      <c r="B713" s="345"/>
      <c r="C713" s="896" t="s">
        <v>476</v>
      </c>
      <c r="D713" s="347"/>
      <c r="E713" s="348">
        <f>(E712*100/E709)-45</f>
        <v>0</v>
      </c>
      <c r="F713" s="349">
        <f t="shared" ref="F713:O713" si="160">(F712*100/F709)-45</f>
        <v>0</v>
      </c>
      <c r="G713" s="349">
        <f t="shared" si="160"/>
        <v>0</v>
      </c>
      <c r="H713" s="349">
        <f t="shared" si="160"/>
        <v>0</v>
      </c>
      <c r="I713" s="349">
        <f t="shared" si="160"/>
        <v>-2.7460000000000022</v>
      </c>
      <c r="J713" s="478">
        <f t="shared" si="160"/>
        <v>2.0333333333333314</v>
      </c>
      <c r="K713" s="349">
        <f t="shared" si="160"/>
        <v>-3.9257142857142711</v>
      </c>
      <c r="L713" s="349">
        <f t="shared" si="160"/>
        <v>-5.8589857142857156</v>
      </c>
      <c r="M713" s="349">
        <f t="shared" si="160"/>
        <v>-1.134999999999998</v>
      </c>
      <c r="N713" s="349">
        <f t="shared" si="160"/>
        <v>7.4251836363636414</v>
      </c>
      <c r="O713" s="349">
        <f t="shared" si="160"/>
        <v>9.2756960000000035</v>
      </c>
      <c r="P713" s="352">
        <f>(P712*100/P709)-45</f>
        <v>-2.1556666666666615</v>
      </c>
      <c r="Q713" s="452"/>
      <c r="R713" s="38"/>
      <c r="S713" s="851"/>
      <c r="T713" s="852"/>
      <c r="U713" s="853"/>
      <c r="V713" s="796"/>
      <c r="W713" s="796"/>
      <c r="X713" s="795"/>
      <c r="Y713" s="215"/>
      <c r="Z713" s="215"/>
      <c r="AA713" s="215"/>
      <c r="AB713" s="215"/>
      <c r="AC713" s="215"/>
      <c r="AD713" s="215"/>
      <c r="AE713" s="215"/>
      <c r="AF713" s="215"/>
      <c r="AG713" s="38"/>
      <c r="AH713" s="38"/>
    </row>
    <row r="714" spans="2:34" ht="14.25" customHeight="1">
      <c r="P714"/>
      <c r="Q714" s="452"/>
      <c r="R714" s="38"/>
      <c r="S714" s="397"/>
      <c r="T714" s="827"/>
      <c r="U714" s="797"/>
      <c r="V714" s="797"/>
      <c r="W714" s="797"/>
      <c r="X714" s="797"/>
      <c r="Y714" s="797"/>
      <c r="Z714" s="797"/>
      <c r="AA714" s="797"/>
      <c r="AB714" s="797"/>
      <c r="AC714" s="797"/>
      <c r="AD714" s="797"/>
      <c r="AE714" s="797"/>
      <c r="AF714" s="797"/>
      <c r="AG714" s="38"/>
      <c r="AH714" s="38"/>
    </row>
    <row r="715" spans="2:34">
      <c r="B715" s="905" t="s">
        <v>352</v>
      </c>
      <c r="C715" s="800"/>
      <c r="D715" s="906" t="s">
        <v>313</v>
      </c>
      <c r="E715" s="802" t="s">
        <v>929</v>
      </c>
      <c r="F715" s="164"/>
      <c r="G715" s="164"/>
      <c r="H715" s="183" t="s">
        <v>753</v>
      </c>
      <c r="I715" s="166" t="s">
        <v>333</v>
      </c>
      <c r="J715" s="803"/>
      <c r="K715" s="803"/>
      <c r="L715" s="804"/>
      <c r="M715" s="805" t="s">
        <v>334</v>
      </c>
      <c r="N715" s="167"/>
      <c r="O715" s="168"/>
      <c r="P715" s="169"/>
      <c r="Q715" s="452"/>
      <c r="R715" s="866"/>
      <c r="S715" s="395"/>
      <c r="T715" s="867"/>
      <c r="U715" s="395"/>
      <c r="V715" s="481"/>
      <c r="W715" s="481"/>
      <c r="X715" s="394"/>
      <c r="Y715" s="394"/>
      <c r="Z715" s="394"/>
      <c r="AA715" s="394"/>
      <c r="AB715" s="481"/>
      <c r="AC715" s="394"/>
      <c r="AD715" s="481"/>
      <c r="AE715" s="1127"/>
      <c r="AF715" s="798"/>
      <c r="AG715" s="38"/>
      <c r="AH715" s="38"/>
    </row>
    <row r="716" spans="2:34" ht="13.5" customHeight="1">
      <c r="B716" s="907" t="s">
        <v>261</v>
      </c>
      <c r="C716" s="156"/>
      <c r="D716" s="807"/>
      <c r="E716" s="808" t="s">
        <v>188</v>
      </c>
      <c r="F716" s="808" t="s">
        <v>56</v>
      </c>
      <c r="G716" s="809" t="s">
        <v>57</v>
      </c>
      <c r="H716" s="810" t="s">
        <v>191</v>
      </c>
      <c r="I716" s="180"/>
      <c r="J716" s="196"/>
      <c r="K716" s="167"/>
      <c r="L716" s="196"/>
      <c r="M716" s="811" t="s">
        <v>345</v>
      </c>
      <c r="N716" s="812" t="s">
        <v>346</v>
      </c>
      <c r="O716" s="811" t="s">
        <v>347</v>
      </c>
      <c r="P716" s="813" t="s">
        <v>348</v>
      </c>
      <c r="Q716" s="452"/>
      <c r="R716" s="38"/>
      <c r="S716" s="868"/>
      <c r="T716" s="869"/>
      <c r="U716" s="870"/>
      <c r="V716" s="870"/>
      <c r="W716" s="870"/>
      <c r="X716" s="871"/>
      <c r="Y716" s="870"/>
      <c r="Z716" s="870"/>
      <c r="AA716" s="870"/>
      <c r="AB716" s="870"/>
      <c r="AC716" s="870"/>
      <c r="AD716" s="870"/>
      <c r="AE716" s="870"/>
      <c r="AF716" s="870"/>
      <c r="AG716" s="38"/>
      <c r="AH716" s="38"/>
    </row>
    <row r="717" spans="2:34">
      <c r="B717" s="203"/>
      <c r="C717" s="1128" t="s">
        <v>318</v>
      </c>
      <c r="D717" s="186"/>
      <c r="E717" s="1129" t="s">
        <v>6</v>
      </c>
      <c r="F717" s="1129" t="s">
        <v>7</v>
      </c>
      <c r="G717" s="1129" t="s">
        <v>8</v>
      </c>
      <c r="H717" s="1130" t="s">
        <v>468</v>
      </c>
      <c r="I717" s="1131" t="s">
        <v>336</v>
      </c>
      <c r="J717" s="1132" t="s">
        <v>337</v>
      </c>
      <c r="K717" s="1133" t="s">
        <v>338</v>
      </c>
      <c r="L717" s="1134" t="s">
        <v>339</v>
      </c>
      <c r="M717" s="1135" t="s">
        <v>340</v>
      </c>
      <c r="N717" s="1134" t="s">
        <v>341</v>
      </c>
      <c r="O717" s="1135" t="s">
        <v>342</v>
      </c>
      <c r="P717" s="1136" t="s">
        <v>343</v>
      </c>
      <c r="Q717" s="452"/>
      <c r="R717" s="38"/>
      <c r="S717" s="275"/>
      <c r="T717" s="72"/>
      <c r="U717" s="315"/>
      <c r="V717" s="315"/>
      <c r="W717" s="315"/>
      <c r="X717" s="315"/>
      <c r="Y717" s="315"/>
      <c r="Z717" s="315"/>
      <c r="AA717" s="315"/>
      <c r="AB717" s="315"/>
      <c r="AC717" s="315"/>
      <c r="AD717" s="315"/>
      <c r="AE717" s="315"/>
      <c r="AF717" s="315"/>
      <c r="AG717" s="38"/>
      <c r="AH717" s="38"/>
    </row>
    <row r="718" spans="2:34">
      <c r="B718" s="355"/>
      <c r="C718" s="818" t="s">
        <v>106</v>
      </c>
      <c r="D718" s="819">
        <v>1</v>
      </c>
      <c r="E718" s="820">
        <v>77</v>
      </c>
      <c r="F718" s="821">
        <v>79</v>
      </c>
      <c r="G718" s="822">
        <v>335</v>
      </c>
      <c r="H718" s="822">
        <v>2350</v>
      </c>
      <c r="I718" s="873">
        <v>60</v>
      </c>
      <c r="J718" s="821">
        <v>1.2</v>
      </c>
      <c r="K718" s="821">
        <v>1.4</v>
      </c>
      <c r="L718" s="822">
        <v>700</v>
      </c>
      <c r="M718" s="824">
        <v>1100</v>
      </c>
      <c r="N718" s="824">
        <v>1100</v>
      </c>
      <c r="O718" s="824">
        <v>250</v>
      </c>
      <c r="P718" s="825">
        <v>12</v>
      </c>
      <c r="Q718" s="452"/>
      <c r="R718" s="38"/>
      <c r="S718" s="38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38"/>
      <c r="AH718" s="38"/>
    </row>
    <row r="719" spans="2:34" ht="10.5" customHeight="1">
      <c r="B719" s="716"/>
      <c r="C719" s="889" t="s">
        <v>118</v>
      </c>
      <c r="D719" s="890"/>
      <c r="E719" s="832"/>
      <c r="F719" s="833"/>
      <c r="G719" s="833"/>
      <c r="H719" s="833"/>
      <c r="I719" s="833"/>
      <c r="J719" s="833"/>
      <c r="K719" s="833"/>
      <c r="L719" s="833"/>
      <c r="M719" s="833"/>
      <c r="N719" s="833"/>
      <c r="O719" s="833"/>
      <c r="P719" s="834"/>
      <c r="Q719" s="452"/>
      <c r="R719" s="30"/>
      <c r="S719" s="826"/>
      <c r="T719" s="908"/>
      <c r="U719" s="362"/>
      <c r="V719" s="362"/>
      <c r="W719" s="362"/>
      <c r="X719" s="676"/>
      <c r="Y719" s="711"/>
      <c r="Z719" s="69"/>
      <c r="AA719" s="28"/>
      <c r="AB719" s="69"/>
      <c r="AC719" s="69"/>
      <c r="AD719" s="69"/>
      <c r="AE719" s="69"/>
      <c r="AF719" s="38"/>
      <c r="AG719" s="38"/>
      <c r="AH719" s="38"/>
    </row>
    <row r="720" spans="2:34">
      <c r="B720" s="840" t="s">
        <v>363</v>
      </c>
      <c r="C720" s="841" t="s">
        <v>303</v>
      </c>
      <c r="D720" s="842">
        <v>0.7</v>
      </c>
      <c r="E720" s="875">
        <f>(E718/100)*70</f>
        <v>53.9</v>
      </c>
      <c r="F720" s="876">
        <f t="shared" ref="F720:P720" si="161">(F718/100)*70</f>
        <v>55.300000000000004</v>
      </c>
      <c r="G720" s="876">
        <f t="shared" si="161"/>
        <v>234.5</v>
      </c>
      <c r="H720" s="876">
        <f t="shared" si="161"/>
        <v>1645</v>
      </c>
      <c r="I720" s="876">
        <f t="shared" si="161"/>
        <v>42</v>
      </c>
      <c r="J720" s="876">
        <f t="shared" si="161"/>
        <v>0.84</v>
      </c>
      <c r="K720" s="876">
        <f t="shared" si="161"/>
        <v>0.97999999999999987</v>
      </c>
      <c r="L720" s="844">
        <f t="shared" si="161"/>
        <v>490</v>
      </c>
      <c r="M720" s="845">
        <f t="shared" si="161"/>
        <v>770</v>
      </c>
      <c r="N720" s="845">
        <f t="shared" si="161"/>
        <v>770</v>
      </c>
      <c r="O720" s="845">
        <f t="shared" si="161"/>
        <v>175</v>
      </c>
      <c r="P720" s="891">
        <f t="shared" si="161"/>
        <v>8.4</v>
      </c>
      <c r="Q720" s="452"/>
      <c r="R720" s="888"/>
      <c r="S720" s="38"/>
      <c r="T720" s="827"/>
      <c r="U720" s="682"/>
      <c r="V720" s="682"/>
      <c r="W720" s="682"/>
      <c r="X720" s="191"/>
      <c r="Y720" s="191"/>
      <c r="Z720" s="191"/>
      <c r="AA720" s="191"/>
      <c r="AB720" s="191"/>
      <c r="AC720" s="67"/>
      <c r="AD720" s="67"/>
      <c r="AE720" s="67"/>
      <c r="AF720" s="67"/>
      <c r="AG720" s="38"/>
      <c r="AH720" s="38"/>
    </row>
    <row r="721" spans="2:34" ht="15.5">
      <c r="B721" s="910"/>
      <c r="C721" s="911" t="s">
        <v>304</v>
      </c>
      <c r="D721" s="912"/>
      <c r="E721" s="1142">
        <f t="shared" ref="E721:P721" si="162">(E440+E495+E549+E605+E659)/5</f>
        <v>53.9</v>
      </c>
      <c r="F721" s="1143">
        <f t="shared" si="162"/>
        <v>55.299800000000005</v>
      </c>
      <c r="G721" s="1143">
        <f t="shared" si="162"/>
        <v>234.5</v>
      </c>
      <c r="H721" s="1144">
        <f t="shared" si="162"/>
        <v>1644.9992000000002</v>
      </c>
      <c r="I721" s="1143">
        <f t="shared" si="162"/>
        <v>40.862940000000002</v>
      </c>
      <c r="J721" s="1143">
        <f t="shared" si="162"/>
        <v>0.84962000000000004</v>
      </c>
      <c r="K721" s="1143">
        <f t="shared" si="162"/>
        <v>0.89405999999999997</v>
      </c>
      <c r="L721" s="1144">
        <f t="shared" si="162"/>
        <v>405.0625</v>
      </c>
      <c r="M721" s="1145">
        <f t="shared" si="162"/>
        <v>732.39420000000007</v>
      </c>
      <c r="N721" s="1145">
        <f t="shared" si="162"/>
        <v>785.71416000000011</v>
      </c>
      <c r="O721" s="1145">
        <f t="shared" si="162"/>
        <v>178.91934000000001</v>
      </c>
      <c r="P721" s="1146">
        <f t="shared" si="162"/>
        <v>7.77128</v>
      </c>
      <c r="Q721" s="452"/>
      <c r="R721" s="38"/>
      <c r="S721" s="512"/>
      <c r="T721" s="69"/>
      <c r="U721" s="69"/>
      <c r="V721" s="69"/>
      <c r="W721" s="69"/>
      <c r="X721" s="69"/>
      <c r="Y721" s="302"/>
      <c r="Z721" s="302"/>
      <c r="AA721" s="1141"/>
      <c r="AB721" s="1141"/>
      <c r="AC721" s="1141"/>
      <c r="AD721" s="59"/>
      <c r="AE721" s="302"/>
      <c r="AF721" s="1141"/>
      <c r="AG721" s="38"/>
      <c r="AH721" s="38"/>
    </row>
    <row r="722" spans="2:34">
      <c r="B722" s="345"/>
      <c r="C722" s="346" t="s">
        <v>476</v>
      </c>
      <c r="D722" s="347"/>
      <c r="E722" s="348">
        <f>(E721*100/E718)-70</f>
        <v>0</v>
      </c>
      <c r="F722" s="349">
        <f t="shared" ref="F722:N722" si="163">(F721*100/F718)-70</f>
        <v>-2.5316455695190143E-4</v>
      </c>
      <c r="G722" s="349">
        <f t="shared" si="163"/>
        <v>0</v>
      </c>
      <c r="H722" s="349">
        <f t="shared" si="163"/>
        <v>-3.4042553181734547E-5</v>
      </c>
      <c r="I722" s="349">
        <f t="shared" si="163"/>
        <v>-1.8950999999999993</v>
      </c>
      <c r="J722" s="478">
        <f>(J721*100/J718)-70</f>
        <v>0.80166666666667652</v>
      </c>
      <c r="K722" s="349">
        <f t="shared" si="163"/>
        <v>-6.1385714285714315</v>
      </c>
      <c r="L722" s="349">
        <f t="shared" si="163"/>
        <v>-12.133928571428569</v>
      </c>
      <c r="M722" s="349">
        <f t="shared" si="163"/>
        <v>-3.4187090909090756</v>
      </c>
      <c r="N722" s="349">
        <f t="shared" si="163"/>
        <v>1.4285600000000045</v>
      </c>
      <c r="O722" s="349">
        <f>(O721*100/O718)-70</f>
        <v>1.5677360000000107</v>
      </c>
      <c r="P722" s="352">
        <f>(P721*100/P718)-70</f>
        <v>-5.2393333333333345</v>
      </c>
      <c r="Q722" s="452"/>
      <c r="R722" s="38"/>
      <c r="S722" s="851"/>
      <c r="T722" s="852"/>
      <c r="U722" s="853"/>
      <c r="V722" s="796"/>
      <c r="W722" s="796"/>
      <c r="X722" s="795"/>
      <c r="Y722" s="215"/>
      <c r="Z722" s="215"/>
      <c r="AA722" s="215"/>
      <c r="AB722" s="215"/>
      <c r="AC722" s="215"/>
      <c r="AD722" s="215"/>
      <c r="AE722" s="215"/>
      <c r="AF722" s="215"/>
      <c r="AG722" s="38"/>
      <c r="AH722" s="38"/>
    </row>
    <row r="723" spans="2:34">
      <c r="R723" s="38"/>
      <c r="S723" s="397"/>
      <c r="T723" s="827"/>
      <c r="U723" s="797"/>
      <c r="V723" s="797"/>
      <c r="W723" s="797"/>
      <c r="X723" s="797"/>
      <c r="Y723" s="797"/>
      <c r="Z723" s="797"/>
      <c r="AA723" s="797"/>
      <c r="AB723" s="797"/>
      <c r="AC723" s="797"/>
      <c r="AD723" s="797"/>
      <c r="AE723" s="797"/>
      <c r="AF723" s="797"/>
      <c r="AG723" s="38"/>
      <c r="AH723" s="38"/>
    </row>
    <row r="724" spans="2:34" ht="14.25" customHeight="1">
      <c r="C724" s="44"/>
      <c r="D724" s="13" t="s">
        <v>212</v>
      </c>
      <c r="E724" s="60"/>
      <c r="R724" s="866"/>
      <c r="S724" s="1147"/>
      <c r="U724" s="395"/>
      <c r="V724" s="798"/>
      <c r="W724" s="481"/>
      <c r="X724" s="394"/>
      <c r="Y724" s="394"/>
      <c r="Z724" s="394"/>
      <c r="AA724" s="1148"/>
      <c r="AB724" s="395"/>
      <c r="AC724" s="394"/>
      <c r="AD724" s="481"/>
      <c r="AE724" s="481"/>
      <c r="AF724" s="481"/>
      <c r="AG724" s="38"/>
      <c r="AH724" s="38"/>
    </row>
    <row r="725" spans="2:34" ht="15" customHeight="1">
      <c r="C725" s="15" t="s">
        <v>886</v>
      </c>
      <c r="D725" s="22"/>
      <c r="E725" s="2"/>
      <c r="F725"/>
      <c r="I725"/>
      <c r="J725"/>
      <c r="K725" s="36"/>
      <c r="L725" s="36"/>
      <c r="M725"/>
      <c r="N725"/>
      <c r="O725"/>
      <c r="P725"/>
      <c r="Q725" s="38"/>
      <c r="R725" s="38"/>
      <c r="S725" s="868"/>
      <c r="T725" s="869"/>
      <c r="U725" s="870"/>
      <c r="V725" s="870"/>
      <c r="W725" s="870"/>
      <c r="X725" s="871"/>
      <c r="Y725" s="870"/>
      <c r="Z725" s="870"/>
      <c r="AA725" s="870"/>
      <c r="AB725" s="870"/>
      <c r="AC725" s="870"/>
      <c r="AD725" s="870"/>
      <c r="AE725" s="870"/>
      <c r="AF725" s="870"/>
      <c r="AG725" s="38"/>
      <c r="AH725" s="38"/>
    </row>
    <row r="726" spans="2:34" ht="14.4" customHeight="1">
      <c r="C726" s="91" t="s">
        <v>361</v>
      </c>
      <c r="I726" s="155" t="s">
        <v>382</v>
      </c>
      <c r="N726" s="9"/>
      <c r="R726" s="38"/>
      <c r="S726" s="275"/>
      <c r="T726" s="72"/>
      <c r="U726" s="315"/>
      <c r="V726" s="315"/>
      <c r="W726" s="315"/>
      <c r="X726" s="315"/>
      <c r="Y726" s="315"/>
      <c r="Z726" s="315"/>
      <c r="AA726" s="315"/>
      <c r="AB726" s="315"/>
      <c r="AC726" s="315"/>
      <c r="AD726" s="315"/>
      <c r="AE726" s="315"/>
      <c r="AF726" s="315"/>
      <c r="AG726" s="38"/>
      <c r="AH726" s="38"/>
    </row>
    <row r="727" spans="2:34">
      <c r="C727" s="44" t="s">
        <v>887</v>
      </c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</row>
    <row r="728" spans="2:34" ht="16.5" customHeight="1">
      <c r="B728" s="113" t="s">
        <v>930</v>
      </c>
      <c r="C728" s="36"/>
      <c r="D728"/>
      <c r="E728" s="1149" t="s">
        <v>362</v>
      </c>
      <c r="F728" s="157"/>
      <c r="I728" s="158" t="s">
        <v>0</v>
      </c>
      <c r="J728"/>
      <c r="K728" s="43" t="s">
        <v>474</v>
      </c>
      <c r="L728" s="36"/>
      <c r="M728" s="36"/>
      <c r="N728" s="159"/>
      <c r="P728" s="80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</row>
    <row r="729" spans="2:34" ht="13.5" customHeight="1">
      <c r="B729" s="905" t="s">
        <v>352</v>
      </c>
      <c r="C729" s="800"/>
      <c r="D729" s="801"/>
      <c r="E729" s="802" t="s">
        <v>929</v>
      </c>
      <c r="F729" s="164"/>
      <c r="G729" s="164"/>
      <c r="H729" s="183" t="s">
        <v>753</v>
      </c>
      <c r="I729" s="166" t="s">
        <v>333</v>
      </c>
      <c r="J729" s="803"/>
      <c r="K729" s="803"/>
      <c r="L729" s="804"/>
      <c r="M729" s="805" t="s">
        <v>334</v>
      </c>
      <c r="N729" s="167"/>
      <c r="O729" s="168"/>
      <c r="P729" s="169"/>
      <c r="Q729" s="452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</row>
    <row r="730" spans="2:34" ht="13.5" customHeight="1">
      <c r="B730" s="778"/>
      <c r="C730" s="897" t="s">
        <v>307</v>
      </c>
      <c r="D730" s="807"/>
      <c r="E730" s="808" t="s">
        <v>188</v>
      </c>
      <c r="F730" s="808" t="s">
        <v>56</v>
      </c>
      <c r="G730" s="809" t="s">
        <v>57</v>
      </c>
      <c r="H730" s="810" t="s">
        <v>191</v>
      </c>
      <c r="I730" s="180"/>
      <c r="J730" s="196"/>
      <c r="K730" s="167"/>
      <c r="L730" s="196"/>
      <c r="M730" s="811" t="s">
        <v>345</v>
      </c>
      <c r="N730" s="812" t="s">
        <v>346</v>
      </c>
      <c r="O730" s="811" t="s">
        <v>347</v>
      </c>
      <c r="P730" s="813" t="s">
        <v>348</v>
      </c>
      <c r="Q730" s="452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</row>
    <row r="731" spans="2:34" ht="15.5">
      <c r="B731" s="203"/>
      <c r="C731" s="816"/>
      <c r="D731" s="186"/>
      <c r="E731" s="1129" t="s">
        <v>6</v>
      </c>
      <c r="F731" s="1129" t="s">
        <v>7</v>
      </c>
      <c r="G731" s="1129" t="s">
        <v>8</v>
      </c>
      <c r="H731" s="1130" t="s">
        <v>468</v>
      </c>
      <c r="I731" s="1131" t="s">
        <v>336</v>
      </c>
      <c r="J731" s="1132" t="s">
        <v>337</v>
      </c>
      <c r="K731" s="1133" t="s">
        <v>338</v>
      </c>
      <c r="L731" s="1134" t="s">
        <v>339</v>
      </c>
      <c r="M731" s="1135" t="s">
        <v>340</v>
      </c>
      <c r="N731" s="1134" t="s">
        <v>341</v>
      </c>
      <c r="O731" s="1135" t="s">
        <v>342</v>
      </c>
      <c r="P731" s="1136" t="s">
        <v>343</v>
      </c>
      <c r="Q731" s="452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</row>
    <row r="732" spans="2:34">
      <c r="B732" s="778"/>
      <c r="C732" s="886" t="s">
        <v>106</v>
      </c>
      <c r="D732" s="887">
        <v>1</v>
      </c>
      <c r="E732" s="820">
        <v>77</v>
      </c>
      <c r="F732" s="821">
        <v>79</v>
      </c>
      <c r="G732" s="822">
        <v>335</v>
      </c>
      <c r="H732" s="822">
        <v>2350</v>
      </c>
      <c r="I732" s="873">
        <v>60</v>
      </c>
      <c r="J732" s="821">
        <v>1.2</v>
      </c>
      <c r="K732" s="821">
        <v>1.4</v>
      </c>
      <c r="L732" s="822">
        <v>700</v>
      </c>
      <c r="M732" s="824">
        <v>1100</v>
      </c>
      <c r="N732" s="824">
        <v>1100</v>
      </c>
      <c r="O732" s="824">
        <v>250</v>
      </c>
      <c r="P732" s="825">
        <v>12</v>
      </c>
      <c r="Q732" s="452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</row>
    <row r="733" spans="2:34">
      <c r="B733" s="716"/>
      <c r="C733" s="889" t="s">
        <v>118</v>
      </c>
      <c r="D733" s="890"/>
      <c r="E733" s="832"/>
      <c r="F733" s="833"/>
      <c r="G733" s="833"/>
      <c r="H733" s="833"/>
      <c r="I733" s="833"/>
      <c r="J733" s="833"/>
      <c r="K733" s="833"/>
      <c r="L733" s="833"/>
      <c r="M733" s="833"/>
      <c r="N733" s="833"/>
      <c r="O733" s="833"/>
      <c r="P733" s="834"/>
      <c r="Q733" s="452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</row>
    <row r="734" spans="2:34" ht="13.5" customHeight="1">
      <c r="B734" s="840" t="s">
        <v>363</v>
      </c>
      <c r="C734" s="841" t="s">
        <v>305</v>
      </c>
      <c r="D734" s="842">
        <v>0.25</v>
      </c>
      <c r="E734" s="843">
        <f>(E732/100)*25</f>
        <v>19.25</v>
      </c>
      <c r="F734" s="843">
        <f t="shared" ref="F734:P734" si="164">(F732/100)*25</f>
        <v>19.75</v>
      </c>
      <c r="G734" s="843">
        <f t="shared" si="164"/>
        <v>83.75</v>
      </c>
      <c r="H734" s="843">
        <f t="shared" si="164"/>
        <v>587.5</v>
      </c>
      <c r="I734" s="843">
        <f>(I732/100)*25</f>
        <v>15</v>
      </c>
      <c r="J734" s="843">
        <f t="shared" si="164"/>
        <v>0.3</v>
      </c>
      <c r="K734" s="843">
        <f t="shared" si="164"/>
        <v>0.35</v>
      </c>
      <c r="L734" s="844">
        <f t="shared" si="164"/>
        <v>175</v>
      </c>
      <c r="M734" s="845">
        <f>(M732/100)*25</f>
        <v>275</v>
      </c>
      <c r="N734" s="845">
        <f t="shared" si="164"/>
        <v>275</v>
      </c>
      <c r="O734" s="844">
        <f>(O732/100)*25</f>
        <v>62.5</v>
      </c>
      <c r="P734" s="843">
        <f t="shared" si="164"/>
        <v>3</v>
      </c>
      <c r="Q734" s="452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</row>
    <row r="735" spans="2:34" ht="14.25" customHeight="1">
      <c r="B735" s="878"/>
      <c r="C735" s="879" t="s">
        <v>146</v>
      </c>
      <c r="D735" s="880"/>
      <c r="E735" s="881">
        <f t="shared" ref="E735:P735" si="165">(E76+E129+E185+E237+E292+E409+E462+E518+E573+E626)/10</f>
        <v>19.25</v>
      </c>
      <c r="F735" s="882">
        <f t="shared" si="165"/>
        <v>19.7499</v>
      </c>
      <c r="G735" s="882">
        <f t="shared" si="165"/>
        <v>83.749999999999986</v>
      </c>
      <c r="H735" s="882">
        <f t="shared" si="165"/>
        <v>587.5</v>
      </c>
      <c r="I735" s="882">
        <f t="shared" si="165"/>
        <v>14.323910000000001</v>
      </c>
      <c r="J735" s="882">
        <f t="shared" si="165"/>
        <v>0.26334000000000002</v>
      </c>
      <c r="K735" s="882">
        <f t="shared" si="165"/>
        <v>0.31161000000000005</v>
      </c>
      <c r="L735" s="882">
        <f t="shared" si="165"/>
        <v>187.45284999999998</v>
      </c>
      <c r="M735" s="883">
        <f t="shared" si="165"/>
        <v>258.95661999999999</v>
      </c>
      <c r="N735" s="883">
        <f t="shared" si="165"/>
        <v>178.72284000000002</v>
      </c>
      <c r="O735" s="882">
        <f t="shared" si="165"/>
        <v>40.276149999999994</v>
      </c>
      <c r="P735" s="884">
        <f t="shared" si="165"/>
        <v>2.6951999999999998</v>
      </c>
      <c r="Q735" s="452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</row>
    <row r="736" spans="2:34">
      <c r="B736" s="345"/>
      <c r="C736" s="346" t="s">
        <v>476</v>
      </c>
      <c r="D736" s="347"/>
      <c r="E736" s="348">
        <f>(E735*100/E732)-25</f>
        <v>0</v>
      </c>
      <c r="F736" s="349">
        <f t="shared" ref="F736" si="166">(F735*100/F732)-25</f>
        <v>-1.2658227847950343E-4</v>
      </c>
      <c r="G736" s="349">
        <f t="shared" ref="G736" si="167">(G735*100/G732)-25</f>
        <v>0</v>
      </c>
      <c r="H736" s="349">
        <f t="shared" ref="H736" si="168">(H735*100/H732)-25</f>
        <v>0</v>
      </c>
      <c r="I736" s="349">
        <f t="shared" ref="I736" si="169">(I735*100/I732)-25</f>
        <v>-1.1268166666666666</v>
      </c>
      <c r="J736" s="349">
        <f t="shared" ref="J736" si="170">(J735*100/J732)-25</f>
        <v>-3.0549999999999962</v>
      </c>
      <c r="K736" s="349">
        <f t="shared" ref="K736" si="171">(K735*100/K732)-25</f>
        <v>-2.7421428571428521</v>
      </c>
      <c r="L736" s="349">
        <f t="shared" ref="L736" si="172">(L735*100/L732)-25</f>
        <v>1.7789785714285706</v>
      </c>
      <c r="M736" s="349">
        <f t="shared" ref="M736" si="173">(M735*100/M732)-25</f>
        <v>-1.4584890909090902</v>
      </c>
      <c r="N736" s="349">
        <f t="shared" ref="N736" si="174">(N735*100/N732)-25</f>
        <v>-8.7524690909090879</v>
      </c>
      <c r="O736" s="349">
        <f t="shared" ref="O736" si="175">(O735*100/O732)-25</f>
        <v>-8.8895400000000038</v>
      </c>
      <c r="P736" s="352">
        <f>(P735*100/P732)-25</f>
        <v>-2.5400000000000027</v>
      </c>
      <c r="Q736" s="452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</row>
    <row r="737" spans="2:34" ht="14.4" customHeight="1">
      <c r="B737" s="1150"/>
      <c r="C737" s="1150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150"/>
      <c r="Q737" s="452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</row>
    <row r="738" spans="2:34">
      <c r="B738" s="905" t="s">
        <v>352</v>
      </c>
      <c r="C738" s="800"/>
      <c r="D738" s="801"/>
      <c r="E738" s="802" t="s">
        <v>929</v>
      </c>
      <c r="F738" s="164"/>
      <c r="G738" s="164"/>
      <c r="H738" s="183" t="s">
        <v>753</v>
      </c>
      <c r="I738" s="166" t="s">
        <v>333</v>
      </c>
      <c r="J738" s="803"/>
      <c r="K738" s="803"/>
      <c r="L738" s="804"/>
      <c r="M738" s="805" t="s">
        <v>334</v>
      </c>
      <c r="N738" s="167"/>
      <c r="O738" s="168"/>
      <c r="P738" s="169"/>
      <c r="Q738" s="452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</row>
    <row r="739" spans="2:34" ht="14.4" customHeight="1">
      <c r="B739" s="778"/>
      <c r="C739" s="806" t="s">
        <v>308</v>
      </c>
      <c r="D739" s="807"/>
      <c r="E739" s="808" t="s">
        <v>188</v>
      </c>
      <c r="F739" s="808" t="s">
        <v>56</v>
      </c>
      <c r="G739" s="809" t="s">
        <v>57</v>
      </c>
      <c r="H739" s="810" t="s">
        <v>191</v>
      </c>
      <c r="I739" s="180"/>
      <c r="J739" s="196"/>
      <c r="K739" s="167"/>
      <c r="L739" s="196"/>
      <c r="M739" s="811" t="s">
        <v>345</v>
      </c>
      <c r="N739" s="812" t="s">
        <v>346</v>
      </c>
      <c r="O739" s="811" t="s">
        <v>347</v>
      </c>
      <c r="P739" s="813" t="s">
        <v>348</v>
      </c>
      <c r="Q739" s="452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</row>
    <row r="740" spans="2:34" ht="15.5">
      <c r="B740" s="203"/>
      <c r="C740" s="816"/>
      <c r="D740" s="186"/>
      <c r="E740" s="1129" t="s">
        <v>6</v>
      </c>
      <c r="F740" s="1129" t="s">
        <v>7</v>
      </c>
      <c r="G740" s="1129" t="s">
        <v>8</v>
      </c>
      <c r="H740" s="1130" t="s">
        <v>468</v>
      </c>
      <c r="I740" s="1131" t="s">
        <v>336</v>
      </c>
      <c r="J740" s="1132" t="s">
        <v>337</v>
      </c>
      <c r="K740" s="1133" t="s">
        <v>338</v>
      </c>
      <c r="L740" s="1134" t="s">
        <v>339</v>
      </c>
      <c r="M740" s="1135" t="s">
        <v>340</v>
      </c>
      <c r="N740" s="1134" t="s">
        <v>341</v>
      </c>
      <c r="O740" s="1135" t="s">
        <v>342</v>
      </c>
      <c r="P740" s="1136" t="s">
        <v>343</v>
      </c>
      <c r="Q740" s="452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</row>
    <row r="741" spans="2:34" ht="11.25" customHeight="1">
      <c r="B741" s="778"/>
      <c r="C741" s="886" t="s">
        <v>106</v>
      </c>
      <c r="D741" s="887">
        <v>1</v>
      </c>
      <c r="E741" s="820">
        <v>77</v>
      </c>
      <c r="F741" s="821">
        <v>79</v>
      </c>
      <c r="G741" s="822">
        <v>335</v>
      </c>
      <c r="H741" s="822">
        <v>2350</v>
      </c>
      <c r="I741" s="873">
        <v>60</v>
      </c>
      <c r="J741" s="821">
        <v>1.2</v>
      </c>
      <c r="K741" s="821">
        <v>1.4</v>
      </c>
      <c r="L741" s="822">
        <v>700</v>
      </c>
      <c r="M741" s="824">
        <v>1100</v>
      </c>
      <c r="N741" s="824">
        <v>1100</v>
      </c>
      <c r="O741" s="824">
        <v>250</v>
      </c>
      <c r="P741" s="825">
        <v>12</v>
      </c>
      <c r="Q741" s="452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</row>
    <row r="742" spans="2:34">
      <c r="B742" s="716"/>
      <c r="C742" s="889" t="s">
        <v>118</v>
      </c>
      <c r="D742" s="890"/>
      <c r="E742" s="832"/>
      <c r="F742" s="833"/>
      <c r="G742" s="833"/>
      <c r="H742" s="833"/>
      <c r="I742" s="833"/>
      <c r="J742" s="833"/>
      <c r="K742" s="833"/>
      <c r="L742" s="833"/>
      <c r="M742" s="833"/>
      <c r="N742" s="833"/>
      <c r="O742" s="833"/>
      <c r="P742" s="834"/>
      <c r="Q742" s="452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</row>
    <row r="743" spans="2:34" ht="11.25" customHeight="1">
      <c r="B743" s="840" t="s">
        <v>363</v>
      </c>
      <c r="C743" s="841" t="s">
        <v>306</v>
      </c>
      <c r="D743" s="842">
        <v>0.35</v>
      </c>
      <c r="E743" s="875">
        <f>(E741/100)*35</f>
        <v>26.95</v>
      </c>
      <c r="F743" s="876">
        <f t="shared" ref="F743:P743" si="176">(F741/100)*35</f>
        <v>27.650000000000002</v>
      </c>
      <c r="G743" s="876">
        <f t="shared" si="176"/>
        <v>117.25</v>
      </c>
      <c r="H743" s="876">
        <f t="shared" si="176"/>
        <v>822.5</v>
      </c>
      <c r="I743" s="876">
        <f t="shared" si="176"/>
        <v>21</v>
      </c>
      <c r="J743" s="876">
        <f t="shared" si="176"/>
        <v>0.42</v>
      </c>
      <c r="K743" s="876">
        <f t="shared" si="176"/>
        <v>0.48999999999999994</v>
      </c>
      <c r="L743" s="844">
        <f t="shared" si="176"/>
        <v>245</v>
      </c>
      <c r="M743" s="845">
        <f t="shared" si="176"/>
        <v>385</v>
      </c>
      <c r="N743" s="845">
        <f t="shared" si="176"/>
        <v>385</v>
      </c>
      <c r="O743" s="844">
        <f t="shared" si="176"/>
        <v>87.5</v>
      </c>
      <c r="P743" s="877">
        <f t="shared" si="176"/>
        <v>4.2</v>
      </c>
      <c r="Q743" s="452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</row>
    <row r="744" spans="2:34" ht="15" customHeight="1">
      <c r="B744" s="878"/>
      <c r="C744" s="879" t="s">
        <v>146</v>
      </c>
      <c r="D744" s="880"/>
      <c r="E744" s="881">
        <f t="shared" ref="E744:P744" si="177">(E87+E140+E197+E249+E304+E420+E474+E529+E585+E638)/10</f>
        <v>26.950000000000006</v>
      </c>
      <c r="F744" s="882">
        <f t="shared" si="177"/>
        <v>27.649999999999995</v>
      </c>
      <c r="G744" s="882">
        <f t="shared" si="177"/>
        <v>117.25</v>
      </c>
      <c r="H744" s="882">
        <f t="shared" si="177"/>
        <v>822.5</v>
      </c>
      <c r="I744" s="882">
        <f t="shared" si="177"/>
        <v>23.099679999999999</v>
      </c>
      <c r="J744" s="882">
        <f t="shared" si="177"/>
        <v>0.41980000000000006</v>
      </c>
      <c r="K744" s="882">
        <f t="shared" si="177"/>
        <v>0.49546000000000012</v>
      </c>
      <c r="L744" s="882">
        <f t="shared" si="177"/>
        <v>230.91874999999999</v>
      </c>
      <c r="M744" s="883">
        <f t="shared" si="177"/>
        <v>330.04396899999995</v>
      </c>
      <c r="N744" s="883">
        <f t="shared" si="177"/>
        <v>396.43064800000002</v>
      </c>
      <c r="O744" s="882">
        <f t="shared" si="177"/>
        <v>97.600654000000006</v>
      </c>
      <c r="P744" s="884">
        <f t="shared" si="177"/>
        <v>4.5668300000000013</v>
      </c>
      <c r="Q744" s="452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</row>
    <row r="745" spans="2:34">
      <c r="B745" s="345"/>
      <c r="C745" s="346" t="s">
        <v>476</v>
      </c>
      <c r="D745" s="347"/>
      <c r="E745" s="348">
        <f>(E744*100/E741)-35</f>
        <v>0</v>
      </c>
      <c r="F745" s="349">
        <f t="shared" ref="F745:O745" si="178">(F744*100/F741)-35</f>
        <v>0</v>
      </c>
      <c r="G745" s="349">
        <f t="shared" si="178"/>
        <v>0</v>
      </c>
      <c r="H745" s="349">
        <f t="shared" si="178"/>
        <v>0</v>
      </c>
      <c r="I745" s="349">
        <f t="shared" si="178"/>
        <v>3.4994666666666632</v>
      </c>
      <c r="J745" s="349">
        <f t="shared" si="178"/>
        <v>-1.6666666666658614E-2</v>
      </c>
      <c r="K745" s="349">
        <f t="shared" si="178"/>
        <v>0.39000000000001478</v>
      </c>
      <c r="L745" s="349">
        <f t="shared" si="178"/>
        <v>-2.0116071428571445</v>
      </c>
      <c r="M745" s="349">
        <f t="shared" si="178"/>
        <v>-4.9960028181818252</v>
      </c>
      <c r="N745" s="349">
        <f t="shared" si="178"/>
        <v>1.0391498181818193</v>
      </c>
      <c r="O745" s="349">
        <f t="shared" si="178"/>
        <v>4.040261600000008</v>
      </c>
      <c r="P745" s="352">
        <f>(P744*100/P741)-35</f>
        <v>3.0569166666666732</v>
      </c>
      <c r="Q745" s="452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</row>
    <row r="746" spans="2:34">
      <c r="P746"/>
      <c r="Q746" s="452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</row>
    <row r="747" spans="2:34">
      <c r="B747" s="1151" t="s">
        <v>352</v>
      </c>
      <c r="C747" s="800"/>
      <c r="D747" s="801"/>
      <c r="E747" s="802" t="s">
        <v>929</v>
      </c>
      <c r="F747" s="164"/>
      <c r="G747" s="164"/>
      <c r="H747" s="183" t="s">
        <v>753</v>
      </c>
      <c r="I747" s="166" t="s">
        <v>333</v>
      </c>
      <c r="J747" s="803"/>
      <c r="K747" s="803"/>
      <c r="L747" s="804"/>
      <c r="M747" s="805" t="s">
        <v>334</v>
      </c>
      <c r="N747" s="167"/>
      <c r="O747" s="168"/>
      <c r="P747" s="169"/>
      <c r="Q747" s="452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</row>
    <row r="748" spans="2:34" ht="14.4" customHeight="1">
      <c r="B748" s="778"/>
      <c r="C748" s="897" t="s">
        <v>309</v>
      </c>
      <c r="D748" s="807"/>
      <c r="E748" s="808" t="s">
        <v>188</v>
      </c>
      <c r="F748" s="808" t="s">
        <v>56</v>
      </c>
      <c r="G748" s="809" t="s">
        <v>57</v>
      </c>
      <c r="H748" s="810" t="s">
        <v>191</v>
      </c>
      <c r="I748" s="180"/>
      <c r="J748" s="196"/>
      <c r="K748" s="167"/>
      <c r="L748" s="196"/>
      <c r="M748" s="811" t="s">
        <v>345</v>
      </c>
      <c r="N748" s="812" t="s">
        <v>346</v>
      </c>
      <c r="O748" s="811" t="s">
        <v>347</v>
      </c>
      <c r="P748" s="813" t="s">
        <v>348</v>
      </c>
      <c r="Q748" s="452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</row>
    <row r="749" spans="2:34" ht="15.5">
      <c r="B749" s="203"/>
      <c r="C749" s="816"/>
      <c r="D749" s="186"/>
      <c r="E749" s="1129" t="s">
        <v>6</v>
      </c>
      <c r="F749" s="1129" t="s">
        <v>7</v>
      </c>
      <c r="G749" s="1129" t="s">
        <v>8</v>
      </c>
      <c r="H749" s="1130" t="s">
        <v>468</v>
      </c>
      <c r="I749" s="1131" t="s">
        <v>336</v>
      </c>
      <c r="J749" s="1132" t="s">
        <v>337</v>
      </c>
      <c r="K749" s="1133" t="s">
        <v>338</v>
      </c>
      <c r="L749" s="1134" t="s">
        <v>339</v>
      </c>
      <c r="M749" s="1135" t="s">
        <v>340</v>
      </c>
      <c r="N749" s="1134" t="s">
        <v>341</v>
      </c>
      <c r="O749" s="1135" t="s">
        <v>342</v>
      </c>
      <c r="P749" s="1136" t="s">
        <v>343</v>
      </c>
      <c r="Q749" s="452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</row>
    <row r="750" spans="2:34" ht="13.5" customHeight="1">
      <c r="B750" s="778"/>
      <c r="C750" s="886" t="s">
        <v>106</v>
      </c>
      <c r="D750" s="887">
        <v>1</v>
      </c>
      <c r="E750" s="820">
        <v>77</v>
      </c>
      <c r="F750" s="821">
        <v>79</v>
      </c>
      <c r="G750" s="822">
        <v>335</v>
      </c>
      <c r="H750" s="822">
        <v>2350</v>
      </c>
      <c r="I750" s="873">
        <v>60</v>
      </c>
      <c r="J750" s="821">
        <v>1.2</v>
      </c>
      <c r="K750" s="821">
        <v>1.4</v>
      </c>
      <c r="L750" s="822">
        <v>700</v>
      </c>
      <c r="M750" s="824">
        <v>1100</v>
      </c>
      <c r="N750" s="824">
        <v>1100</v>
      </c>
      <c r="O750" s="824">
        <v>250</v>
      </c>
      <c r="P750" s="825">
        <v>12</v>
      </c>
      <c r="Q750" s="452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</row>
    <row r="751" spans="2:34" ht="14.4" customHeight="1">
      <c r="B751" s="716"/>
      <c r="C751" s="889" t="s">
        <v>118</v>
      </c>
      <c r="D751" s="890"/>
      <c r="E751" s="832"/>
      <c r="F751" s="833"/>
      <c r="G751" s="833"/>
      <c r="H751" s="833"/>
      <c r="I751" s="833"/>
      <c r="J751" s="833"/>
      <c r="K751" s="833"/>
      <c r="L751" s="833"/>
      <c r="M751" s="833"/>
      <c r="N751" s="833"/>
      <c r="O751" s="833"/>
      <c r="P751" s="834"/>
      <c r="Q751" s="452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</row>
    <row r="752" spans="2:34" ht="12" customHeight="1">
      <c r="B752" s="840" t="s">
        <v>363</v>
      </c>
      <c r="C752" s="841" t="s">
        <v>301</v>
      </c>
      <c r="D752" s="842">
        <v>0.1</v>
      </c>
      <c r="E752" s="875">
        <f>(E750/100)*10</f>
        <v>7.7</v>
      </c>
      <c r="F752" s="876">
        <f t="shared" ref="F752:P752" si="179">(F750/100)*10</f>
        <v>7.9</v>
      </c>
      <c r="G752" s="876">
        <f t="shared" si="179"/>
        <v>33.5</v>
      </c>
      <c r="H752" s="876">
        <f t="shared" si="179"/>
        <v>235</v>
      </c>
      <c r="I752" s="876">
        <f t="shared" si="179"/>
        <v>6</v>
      </c>
      <c r="J752" s="876">
        <f t="shared" si="179"/>
        <v>0.12</v>
      </c>
      <c r="K752" s="876">
        <f t="shared" si="179"/>
        <v>0.13999999999999999</v>
      </c>
      <c r="L752" s="876">
        <f t="shared" si="179"/>
        <v>70</v>
      </c>
      <c r="M752" s="845">
        <f t="shared" si="179"/>
        <v>110</v>
      </c>
      <c r="N752" s="845">
        <f t="shared" si="179"/>
        <v>110</v>
      </c>
      <c r="O752" s="844">
        <f>(O750/100)*10</f>
        <v>25</v>
      </c>
      <c r="P752" s="891">
        <f t="shared" si="179"/>
        <v>1.2</v>
      </c>
      <c r="Q752" s="452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</row>
    <row r="753" spans="2:34">
      <c r="B753" s="878"/>
      <c r="C753" s="879" t="s">
        <v>146</v>
      </c>
      <c r="D753" s="880"/>
      <c r="E753" s="881">
        <f t="shared" ref="E753:P753" si="180">(E94+E148+E205+E257+E312+E427+E482+E536+E593+E646)/10</f>
        <v>7.7000999999999991</v>
      </c>
      <c r="F753" s="882">
        <f t="shared" si="180"/>
        <v>7.9</v>
      </c>
      <c r="G753" s="882">
        <f t="shared" si="180"/>
        <v>33.4998</v>
      </c>
      <c r="H753" s="882">
        <f t="shared" si="180"/>
        <v>235</v>
      </c>
      <c r="I753" s="882">
        <f t="shared" si="180"/>
        <v>4.5728399999999993</v>
      </c>
      <c r="J753" s="882">
        <f t="shared" si="180"/>
        <v>0.15238669999999999</v>
      </c>
      <c r="K753" s="882">
        <f t="shared" si="180"/>
        <v>0.17519999999999997</v>
      </c>
      <c r="L753" s="882">
        <f t="shared" si="180"/>
        <v>71.628410000000002</v>
      </c>
      <c r="M753" s="883">
        <f t="shared" si="180"/>
        <v>181.00980000000001</v>
      </c>
      <c r="N753" s="883">
        <f t="shared" si="180"/>
        <v>194.89062999999999</v>
      </c>
      <c r="O753" s="882">
        <f t="shared" si="180"/>
        <v>37.098470000000006</v>
      </c>
      <c r="P753" s="884">
        <f t="shared" si="180"/>
        <v>1.2356599999999998</v>
      </c>
      <c r="Q753" s="452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</row>
    <row r="754" spans="2:34">
      <c r="B754" s="203"/>
      <c r="C754" s="896" t="s">
        <v>476</v>
      </c>
      <c r="D754" s="530"/>
      <c r="E754" s="348">
        <f>(E753*100/E750)-10</f>
        <v>1.2987012986798163E-4</v>
      </c>
      <c r="F754" s="349">
        <f t="shared" ref="F754:P754" si="181">(F753*100/F750)-10</f>
        <v>0</v>
      </c>
      <c r="G754" s="349">
        <f t="shared" si="181"/>
        <v>-5.9701492537200807E-5</v>
      </c>
      <c r="H754" s="349">
        <f t="shared" si="181"/>
        <v>0</v>
      </c>
      <c r="I754" s="349">
        <f t="shared" si="181"/>
        <v>-2.3786000000000014</v>
      </c>
      <c r="J754" s="349">
        <f t="shared" si="181"/>
        <v>2.6988916666666665</v>
      </c>
      <c r="K754" s="349">
        <f t="shared" si="181"/>
        <v>2.5142857142857125</v>
      </c>
      <c r="L754" s="349">
        <f t="shared" si="181"/>
        <v>0.23263000000000034</v>
      </c>
      <c r="M754" s="349">
        <f t="shared" si="181"/>
        <v>6.4554363636363625</v>
      </c>
      <c r="N754" s="349">
        <f t="shared" si="181"/>
        <v>7.7173299999999969</v>
      </c>
      <c r="O754" s="349">
        <f t="shared" si="181"/>
        <v>4.8393880000000031</v>
      </c>
      <c r="P754" s="352">
        <f t="shared" si="181"/>
        <v>0.29716666666666391</v>
      </c>
      <c r="Q754" s="452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</row>
    <row r="755" spans="2:34">
      <c r="P755"/>
      <c r="Q755" s="452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</row>
    <row r="756" spans="2:34">
      <c r="B756" s="1151" t="s">
        <v>352</v>
      </c>
      <c r="C756" s="800"/>
      <c r="D756" s="801"/>
      <c r="E756" s="802" t="s">
        <v>929</v>
      </c>
      <c r="F756" s="164"/>
      <c r="G756" s="164"/>
      <c r="H756" s="183" t="s">
        <v>753</v>
      </c>
      <c r="I756" s="166" t="s">
        <v>333</v>
      </c>
      <c r="J756" s="803"/>
      <c r="K756" s="803"/>
      <c r="L756" s="804"/>
      <c r="M756" s="805" t="s">
        <v>334</v>
      </c>
      <c r="N756" s="167"/>
      <c r="O756" s="168"/>
      <c r="P756" s="169"/>
      <c r="Q756" s="452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</row>
    <row r="757" spans="2:34" ht="13.5" customHeight="1">
      <c r="B757" s="778"/>
      <c r="C757" s="901" t="s">
        <v>310</v>
      </c>
      <c r="D757" s="807"/>
      <c r="E757" s="808" t="s">
        <v>188</v>
      </c>
      <c r="F757" s="808" t="s">
        <v>56</v>
      </c>
      <c r="G757" s="809" t="s">
        <v>57</v>
      </c>
      <c r="H757" s="810" t="s">
        <v>191</v>
      </c>
      <c r="I757" s="180"/>
      <c r="J757" s="196"/>
      <c r="K757" s="167"/>
      <c r="L757" s="196"/>
      <c r="M757" s="811" t="s">
        <v>345</v>
      </c>
      <c r="N757" s="812" t="s">
        <v>346</v>
      </c>
      <c r="O757" s="811" t="s">
        <v>347</v>
      </c>
      <c r="P757" s="813" t="s">
        <v>348</v>
      </c>
      <c r="Q757" s="452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</row>
    <row r="758" spans="2:34" ht="15.5">
      <c r="B758" s="203"/>
      <c r="C758" s="816"/>
      <c r="D758" s="186"/>
      <c r="E758" s="1129" t="s">
        <v>6</v>
      </c>
      <c r="F758" s="1129" t="s">
        <v>7</v>
      </c>
      <c r="G758" s="1129" t="s">
        <v>8</v>
      </c>
      <c r="H758" s="1130" t="s">
        <v>468</v>
      </c>
      <c r="I758" s="1131" t="s">
        <v>336</v>
      </c>
      <c r="J758" s="1132" t="s">
        <v>337</v>
      </c>
      <c r="K758" s="1133" t="s">
        <v>338</v>
      </c>
      <c r="L758" s="1134" t="s">
        <v>339</v>
      </c>
      <c r="M758" s="1135" t="s">
        <v>340</v>
      </c>
      <c r="N758" s="1134" t="s">
        <v>341</v>
      </c>
      <c r="O758" s="1135" t="s">
        <v>342</v>
      </c>
      <c r="P758" s="1136" t="s">
        <v>343</v>
      </c>
      <c r="Q758" s="452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</row>
    <row r="759" spans="2:34" ht="14.4" customHeight="1">
      <c r="B759" s="778"/>
      <c r="C759" s="886" t="s">
        <v>106</v>
      </c>
      <c r="D759" s="887">
        <v>1</v>
      </c>
      <c r="E759" s="820">
        <v>77</v>
      </c>
      <c r="F759" s="821">
        <v>79</v>
      </c>
      <c r="G759" s="822">
        <v>335</v>
      </c>
      <c r="H759" s="822">
        <v>2350</v>
      </c>
      <c r="I759" s="873">
        <v>60</v>
      </c>
      <c r="J759" s="821">
        <v>1.2</v>
      </c>
      <c r="K759" s="821">
        <v>1.4</v>
      </c>
      <c r="L759" s="822">
        <v>700</v>
      </c>
      <c r="M759" s="824">
        <v>1100</v>
      </c>
      <c r="N759" s="824">
        <v>1100</v>
      </c>
      <c r="O759" s="824">
        <v>250</v>
      </c>
      <c r="P759" s="825">
        <v>12</v>
      </c>
      <c r="Q759" s="452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</row>
    <row r="760" spans="2:34" ht="14.4" customHeight="1">
      <c r="B760" s="716"/>
      <c r="C760" s="889" t="s">
        <v>118</v>
      </c>
      <c r="D760" s="890"/>
      <c r="E760" s="832"/>
      <c r="F760" s="833"/>
      <c r="G760" s="833"/>
      <c r="H760" s="833"/>
      <c r="I760" s="833"/>
      <c r="J760" s="833"/>
      <c r="K760" s="833"/>
      <c r="L760" s="833"/>
      <c r="M760" s="833"/>
      <c r="N760" s="833"/>
      <c r="O760" s="833"/>
      <c r="P760" s="834"/>
      <c r="Q760" s="452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</row>
    <row r="761" spans="2:34" ht="14.4" customHeight="1">
      <c r="B761" s="840" t="s">
        <v>363</v>
      </c>
      <c r="C761" s="841" t="s">
        <v>211</v>
      </c>
      <c r="D761" s="842">
        <v>0.6</v>
      </c>
      <c r="E761" s="875">
        <f>(E759/100)*60</f>
        <v>46.2</v>
      </c>
      <c r="F761" s="876">
        <f t="shared" ref="F761:P761" si="182">(F759/100)*60</f>
        <v>47.400000000000006</v>
      </c>
      <c r="G761" s="876">
        <f t="shared" si="182"/>
        <v>201</v>
      </c>
      <c r="H761" s="876">
        <f t="shared" si="182"/>
        <v>1410</v>
      </c>
      <c r="I761" s="876">
        <f t="shared" si="182"/>
        <v>36</v>
      </c>
      <c r="J761" s="876">
        <f t="shared" si="182"/>
        <v>0.72</v>
      </c>
      <c r="K761" s="876">
        <f t="shared" si="182"/>
        <v>0.83999999999999986</v>
      </c>
      <c r="L761" s="844">
        <f t="shared" si="182"/>
        <v>420</v>
      </c>
      <c r="M761" s="845">
        <f t="shared" si="182"/>
        <v>660</v>
      </c>
      <c r="N761" s="845">
        <f t="shared" si="182"/>
        <v>660</v>
      </c>
      <c r="O761" s="845">
        <f t="shared" si="182"/>
        <v>150</v>
      </c>
      <c r="P761" s="891">
        <f t="shared" si="182"/>
        <v>7.1999999999999993</v>
      </c>
      <c r="Q761" s="452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</row>
    <row r="762" spans="2:34" ht="13.5" customHeight="1">
      <c r="B762" s="878"/>
      <c r="C762" s="879" t="s">
        <v>146</v>
      </c>
      <c r="D762" s="880"/>
      <c r="E762" s="881">
        <f>(E99+E152+E209+E262+E317+E432+E487+E541+E597+E651)/10</f>
        <v>46.2</v>
      </c>
      <c r="F762" s="882">
        <f t="shared" ref="F762:P762" si="183">(F99+F152+F209+F262+F317+F432+F487+F541+F597+F651)/10</f>
        <v>47.399899999999995</v>
      </c>
      <c r="G762" s="882">
        <f t="shared" si="183"/>
        <v>201.00000000000003</v>
      </c>
      <c r="H762" s="882">
        <f t="shared" si="183"/>
        <v>1409.9999999999998</v>
      </c>
      <c r="I762" s="882">
        <f t="shared" si="183"/>
        <v>37.423590000000004</v>
      </c>
      <c r="J762" s="882">
        <f t="shared" si="183"/>
        <v>0.68314000000000008</v>
      </c>
      <c r="K762" s="882">
        <f t="shared" si="183"/>
        <v>0.80707000000000007</v>
      </c>
      <c r="L762" s="882">
        <f t="shared" si="183"/>
        <v>418.37160000000006</v>
      </c>
      <c r="M762" s="883">
        <f t="shared" si="183"/>
        <v>589.0005890000001</v>
      </c>
      <c r="N762" s="883">
        <f t="shared" si="183"/>
        <v>575.15348800000004</v>
      </c>
      <c r="O762" s="883">
        <f t="shared" si="183"/>
        <v>137.87680400000002</v>
      </c>
      <c r="P762" s="884">
        <f t="shared" si="183"/>
        <v>7.2620300000000011</v>
      </c>
      <c r="Q762" s="452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</row>
    <row r="763" spans="2:34" ht="11.25" customHeight="1">
      <c r="B763" s="345"/>
      <c r="C763" s="346" t="s">
        <v>476</v>
      </c>
      <c r="D763" s="347"/>
      <c r="E763" s="348">
        <f>(E762*100/E759)-60</f>
        <v>0</v>
      </c>
      <c r="F763" s="349">
        <f t="shared" ref="F763:O763" si="184">(F762*100/F759)-60</f>
        <v>-1.2658227848305614E-4</v>
      </c>
      <c r="G763" s="349">
        <f t="shared" si="184"/>
        <v>0</v>
      </c>
      <c r="H763" s="349">
        <f t="shared" si="184"/>
        <v>0</v>
      </c>
      <c r="I763" s="349">
        <f t="shared" si="184"/>
        <v>2.3726500000000073</v>
      </c>
      <c r="J763" s="349">
        <f t="shared" si="184"/>
        <v>-3.0716666666666583</v>
      </c>
      <c r="K763" s="349">
        <f t="shared" si="184"/>
        <v>-2.3521428571428444</v>
      </c>
      <c r="L763" s="349">
        <f t="shared" si="184"/>
        <v>-0.23262857142856319</v>
      </c>
      <c r="M763" s="349">
        <f t="shared" si="184"/>
        <v>-6.4544919090908977</v>
      </c>
      <c r="N763" s="349">
        <f t="shared" si="184"/>
        <v>-7.7133192727272686</v>
      </c>
      <c r="O763" s="349">
        <f t="shared" si="184"/>
        <v>-4.8492783999999887</v>
      </c>
      <c r="P763" s="352">
        <f>(P762*100/P759)-60</f>
        <v>0.51691666666667402</v>
      </c>
      <c r="Q763" s="452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</row>
    <row r="764" spans="2:34" ht="14.4" customHeight="1">
      <c r="P764"/>
      <c r="Q764" s="452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</row>
    <row r="765" spans="2:34">
      <c r="B765" s="1151" t="s">
        <v>352</v>
      </c>
      <c r="C765" s="800"/>
      <c r="D765" s="801"/>
      <c r="E765" s="802" t="s">
        <v>929</v>
      </c>
      <c r="F765" s="164"/>
      <c r="G765" s="164"/>
      <c r="H765" s="183" t="s">
        <v>753</v>
      </c>
      <c r="I765" s="166" t="s">
        <v>333</v>
      </c>
      <c r="J765" s="803"/>
      <c r="K765" s="803"/>
      <c r="L765" s="804"/>
      <c r="M765" s="805" t="s">
        <v>334</v>
      </c>
      <c r="N765" s="167"/>
      <c r="O765" s="168"/>
      <c r="P765" s="169"/>
      <c r="Q765" s="452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</row>
    <row r="766" spans="2:34">
      <c r="B766" s="778"/>
      <c r="C766" s="901" t="s">
        <v>311</v>
      </c>
      <c r="D766" s="807"/>
      <c r="E766" s="808" t="s">
        <v>188</v>
      </c>
      <c r="F766" s="808" t="s">
        <v>56</v>
      </c>
      <c r="G766" s="809" t="s">
        <v>57</v>
      </c>
      <c r="H766" s="810" t="s">
        <v>191</v>
      </c>
      <c r="I766" s="180"/>
      <c r="J766" s="196"/>
      <c r="K766" s="167"/>
      <c r="L766" s="196"/>
      <c r="M766" s="811" t="s">
        <v>345</v>
      </c>
      <c r="N766" s="812" t="s">
        <v>346</v>
      </c>
      <c r="O766" s="811" t="s">
        <v>347</v>
      </c>
      <c r="P766" s="813" t="s">
        <v>348</v>
      </c>
      <c r="Q766" s="452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</row>
    <row r="767" spans="2:34" ht="15.5">
      <c r="B767" s="203"/>
      <c r="C767" s="816"/>
      <c r="D767" s="186"/>
      <c r="E767" s="1129" t="s">
        <v>6</v>
      </c>
      <c r="F767" s="1129" t="s">
        <v>7</v>
      </c>
      <c r="G767" s="1129" t="s">
        <v>8</v>
      </c>
      <c r="H767" s="1130" t="s">
        <v>468</v>
      </c>
      <c r="I767" s="1131" t="s">
        <v>336</v>
      </c>
      <c r="J767" s="1132" t="s">
        <v>337</v>
      </c>
      <c r="K767" s="1133" t="s">
        <v>338</v>
      </c>
      <c r="L767" s="1134" t="s">
        <v>339</v>
      </c>
      <c r="M767" s="1135" t="s">
        <v>340</v>
      </c>
      <c r="N767" s="1134" t="s">
        <v>341</v>
      </c>
      <c r="O767" s="1135" t="s">
        <v>342</v>
      </c>
      <c r="P767" s="1136" t="s">
        <v>343</v>
      </c>
      <c r="Q767" s="452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</row>
    <row r="768" spans="2:34" ht="14.4" customHeight="1">
      <c r="B768" s="778"/>
      <c r="C768" s="886" t="s">
        <v>106</v>
      </c>
      <c r="D768" s="887">
        <v>1</v>
      </c>
      <c r="E768" s="820">
        <v>77</v>
      </c>
      <c r="F768" s="821">
        <v>79</v>
      </c>
      <c r="G768" s="822">
        <v>335</v>
      </c>
      <c r="H768" s="822">
        <v>2350</v>
      </c>
      <c r="I768" s="873">
        <v>60</v>
      </c>
      <c r="J768" s="821">
        <v>1.2</v>
      </c>
      <c r="K768" s="821">
        <v>1.4</v>
      </c>
      <c r="L768" s="822">
        <v>700</v>
      </c>
      <c r="M768" s="824">
        <v>1100</v>
      </c>
      <c r="N768" s="824">
        <v>1100</v>
      </c>
      <c r="O768" s="824">
        <v>250</v>
      </c>
      <c r="P768" s="825">
        <v>12</v>
      </c>
      <c r="Q768" s="452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</row>
    <row r="769" spans="2:34" ht="12" customHeight="1">
      <c r="B769" s="716"/>
      <c r="C769" s="889" t="s">
        <v>118</v>
      </c>
      <c r="D769" s="890"/>
      <c r="E769" s="832"/>
      <c r="F769" s="833"/>
      <c r="G769" s="833"/>
      <c r="H769" s="833"/>
      <c r="I769" s="833"/>
      <c r="J769" s="833"/>
      <c r="K769" s="833"/>
      <c r="L769" s="833"/>
      <c r="M769" s="833"/>
      <c r="N769" s="833"/>
      <c r="O769" s="833"/>
      <c r="P769" s="834"/>
      <c r="Q769" s="452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</row>
    <row r="770" spans="2:34" ht="14.4" customHeight="1">
      <c r="B770" s="840" t="s">
        <v>363</v>
      </c>
      <c r="C770" s="1152" t="s">
        <v>302</v>
      </c>
      <c r="D770" s="842">
        <v>0.45</v>
      </c>
      <c r="E770" s="875">
        <f>(E768/100)*45</f>
        <v>34.65</v>
      </c>
      <c r="F770" s="876">
        <f t="shared" ref="F770:P770" si="185">(F768/100)*45</f>
        <v>35.550000000000004</v>
      </c>
      <c r="G770" s="876">
        <f t="shared" si="185"/>
        <v>150.75</v>
      </c>
      <c r="H770" s="876">
        <f t="shared" si="185"/>
        <v>1057.5</v>
      </c>
      <c r="I770" s="876">
        <f t="shared" si="185"/>
        <v>27</v>
      </c>
      <c r="J770" s="876">
        <f t="shared" si="185"/>
        <v>0.54</v>
      </c>
      <c r="K770" s="876">
        <f t="shared" si="185"/>
        <v>0.62999999999999989</v>
      </c>
      <c r="L770" s="844">
        <f t="shared" si="185"/>
        <v>315</v>
      </c>
      <c r="M770" s="845">
        <f t="shared" si="185"/>
        <v>495</v>
      </c>
      <c r="N770" s="845">
        <f t="shared" si="185"/>
        <v>495</v>
      </c>
      <c r="O770" s="845">
        <f t="shared" si="185"/>
        <v>112.5</v>
      </c>
      <c r="P770" s="891">
        <f t="shared" si="185"/>
        <v>5.3999999999999995</v>
      </c>
      <c r="Q770" s="452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</row>
    <row r="771" spans="2:34" ht="14.4" customHeight="1">
      <c r="B771" s="892"/>
      <c r="C771" s="893" t="s">
        <v>146</v>
      </c>
      <c r="D771" s="1153"/>
      <c r="E771" s="881">
        <f>(E103+E156+E213+E266+E322+E436+E491+E545+E601+E655)/10</f>
        <v>34.650100000000002</v>
      </c>
      <c r="F771" s="882">
        <f t="shared" ref="F771:P771" si="186">(F103+F156+F213+F266+F322+F436+F491+F545+F601+F655)/10</f>
        <v>35.549999999999997</v>
      </c>
      <c r="G771" s="882">
        <f t="shared" si="186"/>
        <v>150.74979999999999</v>
      </c>
      <c r="H771" s="882">
        <f t="shared" si="186"/>
        <v>1057.5</v>
      </c>
      <c r="I771" s="882">
        <f t="shared" si="186"/>
        <v>27.672519999999999</v>
      </c>
      <c r="J771" s="882">
        <f t="shared" si="186"/>
        <v>0.57218669999999994</v>
      </c>
      <c r="K771" s="882">
        <f t="shared" si="186"/>
        <v>0.67066000000000003</v>
      </c>
      <c r="L771" s="882">
        <f t="shared" si="186"/>
        <v>302.54715999999996</v>
      </c>
      <c r="M771" s="883">
        <f t="shared" si="186"/>
        <v>511.05376899999999</v>
      </c>
      <c r="N771" s="883">
        <f t="shared" si="186"/>
        <v>591.32127800000001</v>
      </c>
      <c r="O771" s="883">
        <f t="shared" si="186"/>
        <v>134.69912400000004</v>
      </c>
      <c r="P771" s="884">
        <f t="shared" si="186"/>
        <v>5.8024900000000006</v>
      </c>
      <c r="Q771" s="452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</row>
    <row r="772" spans="2:34">
      <c r="B772" s="203"/>
      <c r="C772" s="896" t="s">
        <v>476</v>
      </c>
      <c r="D772" s="530"/>
      <c r="E772" s="348">
        <f>(E771*100/E768)-45</f>
        <v>1.2987012987508706E-4</v>
      </c>
      <c r="F772" s="349">
        <f t="shared" ref="F772:O772" si="187">(F771*100/F768)-45</f>
        <v>0</v>
      </c>
      <c r="G772" s="349">
        <f t="shared" si="187"/>
        <v>-5.9701492538977163E-5</v>
      </c>
      <c r="H772" s="349">
        <f t="shared" si="187"/>
        <v>0</v>
      </c>
      <c r="I772" s="349">
        <f t="shared" si="187"/>
        <v>1.1208666666666645</v>
      </c>
      <c r="J772" s="349">
        <f t="shared" si="187"/>
        <v>2.6822249999999954</v>
      </c>
      <c r="K772" s="349">
        <f t="shared" si="187"/>
        <v>2.9042857142857201</v>
      </c>
      <c r="L772" s="349">
        <f t="shared" si="187"/>
        <v>-1.7789771428571441</v>
      </c>
      <c r="M772" s="349">
        <f t="shared" si="187"/>
        <v>1.4594335454545444</v>
      </c>
      <c r="N772" s="349">
        <f t="shared" si="187"/>
        <v>8.7564798181818233</v>
      </c>
      <c r="O772" s="349">
        <f t="shared" si="187"/>
        <v>8.8796496000000218</v>
      </c>
      <c r="P772" s="352">
        <f>(P771*100/P768)-45</f>
        <v>3.3540833333333353</v>
      </c>
      <c r="Q772" s="452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</row>
    <row r="773" spans="2:34" ht="14.4" customHeight="1">
      <c r="P773"/>
      <c r="Q773" s="452"/>
      <c r="S773" s="38"/>
      <c r="T773" s="38"/>
      <c r="U773" s="38"/>
      <c r="V773" s="38"/>
    </row>
    <row r="774" spans="2:34" ht="13.5" customHeight="1">
      <c r="B774" s="905" t="s">
        <v>352</v>
      </c>
      <c r="C774" s="800"/>
      <c r="D774" s="1154" t="s">
        <v>313</v>
      </c>
      <c r="E774" s="802" t="s">
        <v>929</v>
      </c>
      <c r="F774" s="164"/>
      <c r="G774" s="164"/>
      <c r="H774" s="183" t="s">
        <v>753</v>
      </c>
      <c r="I774" s="166" t="s">
        <v>333</v>
      </c>
      <c r="J774" s="803"/>
      <c r="K774" s="803"/>
      <c r="L774" s="804"/>
      <c r="M774" s="805" t="s">
        <v>334</v>
      </c>
      <c r="N774" s="167"/>
      <c r="O774" s="168"/>
      <c r="P774" s="169"/>
      <c r="Q774" s="452"/>
      <c r="S774" s="38"/>
      <c r="T774" s="38"/>
      <c r="U774" s="38"/>
      <c r="V774" s="38"/>
    </row>
    <row r="775" spans="2:34" ht="14.25" customHeight="1">
      <c r="B775" s="1155" t="s">
        <v>264</v>
      </c>
      <c r="C775" s="806"/>
      <c r="D775" s="807"/>
      <c r="E775" s="808" t="s">
        <v>188</v>
      </c>
      <c r="F775" s="808" t="s">
        <v>56</v>
      </c>
      <c r="G775" s="809" t="s">
        <v>57</v>
      </c>
      <c r="H775" s="810" t="s">
        <v>191</v>
      </c>
      <c r="I775" s="180"/>
      <c r="J775" s="196"/>
      <c r="K775" s="167"/>
      <c r="L775" s="196"/>
      <c r="M775" s="811" t="s">
        <v>345</v>
      </c>
      <c r="N775" s="812" t="s">
        <v>346</v>
      </c>
      <c r="O775" s="811" t="s">
        <v>347</v>
      </c>
      <c r="P775" s="813" t="s">
        <v>348</v>
      </c>
      <c r="Q775" s="452"/>
      <c r="S775" s="38"/>
      <c r="T775" s="38"/>
      <c r="U775" s="38"/>
      <c r="V775" s="38"/>
    </row>
    <row r="776" spans="2:34" ht="13.5" customHeight="1">
      <c r="B776" s="203"/>
      <c r="C776" s="1156" t="s">
        <v>238</v>
      </c>
      <c r="D776" s="186"/>
      <c r="E776" s="1129" t="s">
        <v>6</v>
      </c>
      <c r="F776" s="1129" t="s">
        <v>7</v>
      </c>
      <c r="G776" s="1129" t="s">
        <v>8</v>
      </c>
      <c r="H776" s="1130" t="s">
        <v>468</v>
      </c>
      <c r="I776" s="1131" t="s">
        <v>336</v>
      </c>
      <c r="J776" s="1132" t="s">
        <v>337</v>
      </c>
      <c r="K776" s="1133" t="s">
        <v>338</v>
      </c>
      <c r="L776" s="1134" t="s">
        <v>339</v>
      </c>
      <c r="M776" s="1135" t="s">
        <v>340</v>
      </c>
      <c r="N776" s="1134" t="s">
        <v>341</v>
      </c>
      <c r="O776" s="1135" t="s">
        <v>342</v>
      </c>
      <c r="P776" s="1136" t="s">
        <v>343</v>
      </c>
      <c r="Q776" s="452"/>
      <c r="S776" s="38"/>
      <c r="T776" s="38"/>
      <c r="U776" s="38"/>
      <c r="V776" s="38"/>
    </row>
    <row r="777" spans="2:34">
      <c r="B777" s="778"/>
      <c r="C777" s="886" t="s">
        <v>106</v>
      </c>
      <c r="D777" s="887">
        <v>1</v>
      </c>
      <c r="E777" s="820">
        <v>77</v>
      </c>
      <c r="F777" s="821">
        <v>79</v>
      </c>
      <c r="G777" s="822">
        <v>335</v>
      </c>
      <c r="H777" s="822">
        <v>2350</v>
      </c>
      <c r="I777" s="873">
        <v>60</v>
      </c>
      <c r="J777" s="821">
        <v>1.2</v>
      </c>
      <c r="K777" s="821">
        <v>1.4</v>
      </c>
      <c r="L777" s="822">
        <v>700</v>
      </c>
      <c r="M777" s="824">
        <v>1100</v>
      </c>
      <c r="N777" s="824">
        <v>1100</v>
      </c>
      <c r="O777" s="824">
        <v>250</v>
      </c>
      <c r="P777" s="825">
        <v>12</v>
      </c>
      <c r="Q777" s="452"/>
      <c r="S777" s="38"/>
      <c r="T777" s="38"/>
      <c r="U777" s="38"/>
      <c r="V777" s="38"/>
    </row>
    <row r="778" spans="2:34">
      <c r="B778" s="716"/>
      <c r="C778" s="889" t="s">
        <v>118</v>
      </c>
      <c r="D778" s="890"/>
      <c r="E778" s="832"/>
      <c r="F778" s="833"/>
      <c r="G778" s="833"/>
      <c r="H778" s="833"/>
      <c r="I778" s="833"/>
      <c r="J778" s="833"/>
      <c r="K778" s="833"/>
      <c r="L778" s="833"/>
      <c r="M778" s="833"/>
      <c r="N778" s="833"/>
      <c r="O778" s="833"/>
      <c r="P778" s="834"/>
      <c r="Q778" s="452"/>
      <c r="S778" s="38"/>
      <c r="T778" s="38"/>
      <c r="U778" s="38"/>
      <c r="V778" s="38"/>
    </row>
    <row r="779" spans="2:34">
      <c r="B779" s="840" t="s">
        <v>363</v>
      </c>
      <c r="C779" s="1157" t="s">
        <v>353</v>
      </c>
      <c r="D779" s="842">
        <v>0.7</v>
      </c>
      <c r="E779" s="875">
        <f>(E777/100)*70</f>
        <v>53.9</v>
      </c>
      <c r="F779" s="876">
        <f t="shared" ref="F779:P779" si="188">(F777/100)*70</f>
        <v>55.300000000000004</v>
      </c>
      <c r="G779" s="876">
        <f t="shared" si="188"/>
        <v>234.5</v>
      </c>
      <c r="H779" s="876">
        <f t="shared" si="188"/>
        <v>1645</v>
      </c>
      <c r="I779" s="876">
        <f t="shared" si="188"/>
        <v>42</v>
      </c>
      <c r="J779" s="876">
        <f t="shared" si="188"/>
        <v>0.84</v>
      </c>
      <c r="K779" s="876">
        <f t="shared" si="188"/>
        <v>0.97999999999999987</v>
      </c>
      <c r="L779" s="844">
        <f t="shared" si="188"/>
        <v>490</v>
      </c>
      <c r="M779" s="845">
        <f t="shared" si="188"/>
        <v>770</v>
      </c>
      <c r="N779" s="845">
        <f t="shared" si="188"/>
        <v>770</v>
      </c>
      <c r="O779" s="845">
        <f t="shared" si="188"/>
        <v>175</v>
      </c>
      <c r="P779" s="891">
        <f t="shared" si="188"/>
        <v>8.4</v>
      </c>
      <c r="Q779" s="452"/>
      <c r="S779" s="38"/>
      <c r="T779" s="38"/>
      <c r="U779" s="38"/>
      <c r="V779" s="38"/>
    </row>
    <row r="780" spans="2:34">
      <c r="B780" s="910"/>
      <c r="C780" s="911" t="s">
        <v>146</v>
      </c>
      <c r="D780" s="912"/>
      <c r="E780" s="1142">
        <f>(E107+E160+E217+E270+E326+E440+E495+E549+E605+E659)/10</f>
        <v>53.900099999999988</v>
      </c>
      <c r="F780" s="1143">
        <f t="shared" ref="F780:P780" si="189">(F107+F160+F217+F270+F326+F440+F495+F549+F605+F659)/10</f>
        <v>55.299900000000001</v>
      </c>
      <c r="G780" s="1143">
        <f t="shared" si="189"/>
        <v>234.49979999999999</v>
      </c>
      <c r="H780" s="1143">
        <f t="shared" si="189"/>
        <v>1645.0000000000005</v>
      </c>
      <c r="I780" s="1143">
        <f t="shared" si="189"/>
        <v>41.996430000000004</v>
      </c>
      <c r="J780" s="1143">
        <f t="shared" si="189"/>
        <v>0.83552669999999973</v>
      </c>
      <c r="K780" s="1143">
        <f t="shared" si="189"/>
        <v>0.98226999999999998</v>
      </c>
      <c r="L780" s="1144">
        <f t="shared" si="189"/>
        <v>490.00001000000003</v>
      </c>
      <c r="M780" s="1144">
        <f t="shared" si="189"/>
        <v>770.01038900000015</v>
      </c>
      <c r="N780" s="1144">
        <f t="shared" si="189"/>
        <v>770.04411800000003</v>
      </c>
      <c r="O780" s="1144">
        <f t="shared" si="189"/>
        <v>174.97527400000001</v>
      </c>
      <c r="P780" s="1146">
        <f t="shared" si="189"/>
        <v>8.4976900000000004</v>
      </c>
      <c r="Q780" s="452"/>
      <c r="S780" s="38"/>
      <c r="T780" s="38"/>
      <c r="U780" s="38"/>
      <c r="V780" s="38"/>
    </row>
    <row r="781" spans="2:34">
      <c r="B781" s="345"/>
      <c r="C781" s="346" t="s">
        <v>476</v>
      </c>
      <c r="D781" s="347"/>
      <c r="E781" s="348">
        <f>(E780*100/E777)-70</f>
        <v>1.2987012985377078E-4</v>
      </c>
      <c r="F781" s="349">
        <f t="shared" ref="F781:O781" si="190">(F780*100/F777)-70</f>
        <v>-1.2658227848305614E-4</v>
      </c>
      <c r="G781" s="349">
        <f t="shared" si="190"/>
        <v>-5.9701492531871736E-5</v>
      </c>
      <c r="H781" s="349">
        <f t="shared" si="190"/>
        <v>0</v>
      </c>
      <c r="I781" s="349">
        <f t="shared" si="190"/>
        <v>-5.9499999999985675E-3</v>
      </c>
      <c r="J781" s="349">
        <f t="shared" si="190"/>
        <v>-0.37277500000001851</v>
      </c>
      <c r="K781" s="349">
        <f t="shared" si="190"/>
        <v>0.16214285714286802</v>
      </c>
      <c r="L781" s="1158">
        <f t="shared" si="190"/>
        <v>1.4285714371453651E-6</v>
      </c>
      <c r="M781" s="1158">
        <f t="shared" si="190"/>
        <v>9.4445454546132623E-4</v>
      </c>
      <c r="N781" s="349">
        <f t="shared" si="190"/>
        <v>4.0107272727283316E-3</v>
      </c>
      <c r="O781" s="349">
        <f t="shared" si="190"/>
        <v>-9.8903999999890857E-3</v>
      </c>
      <c r="P781" s="352">
        <f>(P780*100/P777)-70</f>
        <v>0.81408333333332905</v>
      </c>
      <c r="Q781" s="452"/>
      <c r="S781" s="38"/>
      <c r="T781" s="38"/>
      <c r="U781" s="38"/>
      <c r="V781" s="38"/>
    </row>
    <row r="782" spans="2:34">
      <c r="P782"/>
      <c r="Q782" s="452"/>
      <c r="S782" s="38"/>
      <c r="T782" s="38"/>
      <c r="U782" s="38"/>
      <c r="V782" s="38"/>
    </row>
    <row r="783" spans="2:34">
      <c r="E783" s="1159"/>
      <c r="F783" s="1159"/>
      <c r="G783" s="1159"/>
      <c r="H783" s="1159"/>
      <c r="I783" s="1160"/>
      <c r="J783" s="1160"/>
      <c r="K783" s="1160"/>
      <c r="L783" s="1160"/>
      <c r="M783" s="1160"/>
      <c r="N783" s="1160"/>
      <c r="O783" s="1160"/>
      <c r="P783" s="1160"/>
      <c r="Q783" s="1161"/>
      <c r="S783" s="38"/>
      <c r="T783" s="38"/>
      <c r="U783" s="38"/>
      <c r="V783" s="38"/>
    </row>
    <row r="784" spans="2:34">
      <c r="P784"/>
      <c r="Q784" s="452"/>
      <c r="S784" s="38"/>
      <c r="T784" s="38"/>
      <c r="U784" s="38"/>
      <c r="V784" s="38"/>
    </row>
    <row r="785" spans="2:22">
      <c r="P785"/>
      <c r="Q785" s="452"/>
      <c r="S785" s="38"/>
      <c r="T785" s="38"/>
      <c r="U785" s="38"/>
      <c r="V785" s="38"/>
    </row>
    <row r="786" spans="2:22">
      <c r="P786"/>
      <c r="Q786" s="452"/>
      <c r="S786" s="38"/>
      <c r="T786" s="38"/>
      <c r="U786" s="38"/>
      <c r="V786" s="38"/>
    </row>
    <row r="787" spans="2:22">
      <c r="B787" s="2" t="s">
        <v>110</v>
      </c>
      <c r="D787"/>
      <c r="E787"/>
      <c r="F787"/>
      <c r="G787"/>
      <c r="H787" t="s">
        <v>111</v>
      </c>
      <c r="P787"/>
      <c r="Q787" s="452"/>
      <c r="S787" s="38"/>
      <c r="T787" s="38"/>
      <c r="U787" s="38"/>
      <c r="V787" s="38"/>
    </row>
    <row r="788" spans="2:22">
      <c r="P788"/>
      <c r="Q788" s="452"/>
      <c r="S788" s="38"/>
      <c r="T788" s="38"/>
      <c r="U788" s="38"/>
      <c r="V788" s="38"/>
    </row>
    <row r="789" spans="2:22">
      <c r="C789" t="s">
        <v>15</v>
      </c>
      <c r="D789"/>
      <c r="E789" s="3"/>
      <c r="F789"/>
      <c r="G789"/>
      <c r="H789"/>
      <c r="P789"/>
      <c r="Q789" s="452"/>
      <c r="S789" s="38"/>
      <c r="T789" s="38"/>
      <c r="U789" s="38"/>
      <c r="V789" s="38"/>
    </row>
    <row r="790" spans="2:22">
      <c r="B790" s="1162">
        <v>1</v>
      </c>
      <c r="C790" s="156" t="s">
        <v>16</v>
      </c>
      <c r="D790" s="156"/>
      <c r="E790" s="960"/>
      <c r="F790" s="156" t="s">
        <v>17</v>
      </c>
      <c r="G790" s="156"/>
      <c r="H790" s="156"/>
      <c r="P790"/>
      <c r="Q790" s="452"/>
      <c r="S790" s="38"/>
      <c r="T790" s="38"/>
      <c r="U790" s="38"/>
      <c r="V790" s="38"/>
    </row>
    <row r="791" spans="2:22">
      <c r="B791" s="1162"/>
      <c r="C791" s="156" t="s">
        <v>18</v>
      </c>
      <c r="D791" s="156"/>
      <c r="E791" s="960"/>
      <c r="F791" s="156"/>
      <c r="G791" s="1163"/>
      <c r="H791" s="156"/>
      <c r="P791"/>
      <c r="Q791" s="452"/>
      <c r="S791" s="38"/>
      <c r="T791" s="38"/>
      <c r="U791" s="38"/>
      <c r="V791" s="38"/>
    </row>
    <row r="792" spans="2:22">
      <c r="B792">
        <v>2</v>
      </c>
      <c r="C792" s="452" t="s">
        <v>882</v>
      </c>
      <c r="D792" s="156"/>
      <c r="E792" s="960"/>
      <c r="F792" s="156"/>
      <c r="G792" s="156"/>
      <c r="H792" s="156"/>
      <c r="P792"/>
      <c r="Q792" s="452"/>
      <c r="S792" s="38"/>
      <c r="T792" s="38"/>
      <c r="U792" s="38"/>
      <c r="V792" s="38"/>
    </row>
    <row r="793" spans="2:22">
      <c r="C793" s="452" t="s">
        <v>883</v>
      </c>
      <c r="D793" s="156"/>
      <c r="E793" s="960"/>
      <c r="F793" s="156"/>
      <c r="G793" s="1163"/>
      <c r="H793" s="156"/>
      <c r="P793"/>
      <c r="Q793" s="452"/>
      <c r="S793" s="38"/>
      <c r="T793" s="38"/>
      <c r="U793" s="38"/>
      <c r="V793" s="38"/>
    </row>
    <row r="794" spans="2:22">
      <c r="B794">
        <v>3</v>
      </c>
      <c r="C794" s="452" t="s">
        <v>479</v>
      </c>
      <c r="D794" s="452"/>
      <c r="E794" s="452"/>
      <c r="F794" s="452"/>
      <c r="G794" s="452"/>
      <c r="H794" s="452"/>
      <c r="J794" s="452"/>
      <c r="P794"/>
      <c r="Q794" s="452"/>
      <c r="S794" s="38"/>
      <c r="T794" s="38"/>
      <c r="U794" s="38"/>
      <c r="V794" s="38"/>
    </row>
    <row r="795" spans="2:22">
      <c r="C795" s="452" t="s">
        <v>480</v>
      </c>
      <c r="D795" s="452"/>
      <c r="E795" s="452"/>
      <c r="F795" s="452"/>
      <c r="G795" s="452"/>
      <c r="H795" s="452"/>
      <c r="I795" s="452"/>
      <c r="J795" s="2"/>
      <c r="P795"/>
      <c r="Q795" s="452"/>
      <c r="S795" s="38"/>
      <c r="T795" s="38"/>
      <c r="U795" s="38"/>
      <c r="V795" s="38"/>
    </row>
    <row r="796" spans="2:22">
      <c r="C796" s="452" t="s">
        <v>481</v>
      </c>
      <c r="D796" s="452"/>
      <c r="E796" s="452"/>
      <c r="F796" s="452"/>
      <c r="G796" s="452"/>
      <c r="H796" s="452"/>
      <c r="I796" s="452"/>
      <c r="J796" s="452"/>
      <c r="P796"/>
      <c r="Q796" s="452"/>
      <c r="S796" s="38"/>
      <c r="T796" s="38"/>
      <c r="U796" s="38"/>
      <c r="V796" s="38"/>
    </row>
    <row r="797" spans="2:22">
      <c r="B797">
        <v>4</v>
      </c>
      <c r="C797" s="452" t="s">
        <v>482</v>
      </c>
      <c r="D797" s="452"/>
      <c r="E797" s="452"/>
      <c r="F797" s="452"/>
      <c r="G797" s="452"/>
      <c r="H797" s="452"/>
      <c r="I797" s="452"/>
      <c r="P797"/>
      <c r="Q797" s="452"/>
      <c r="S797" s="38"/>
      <c r="T797" s="38"/>
      <c r="U797" s="38"/>
      <c r="V797" s="38"/>
    </row>
    <row r="798" spans="2:22">
      <c r="C798" s="452" t="s">
        <v>483</v>
      </c>
      <c r="D798" s="452"/>
      <c r="E798" s="452"/>
      <c r="F798" s="452"/>
      <c r="G798" s="452"/>
      <c r="H798" s="452"/>
      <c r="P798"/>
      <c r="Q798" s="452"/>
      <c r="S798" s="38"/>
      <c r="T798" s="38"/>
      <c r="U798" s="38"/>
      <c r="V798" s="38"/>
    </row>
    <row r="799" spans="2:22">
      <c r="C799" s="156"/>
      <c r="D799" s="156"/>
      <c r="E799" s="960"/>
      <c r="F799" s="156"/>
      <c r="G799" s="1163"/>
      <c r="H799" s="156"/>
      <c r="P799"/>
      <c r="Q799" s="452"/>
      <c r="S799" s="38"/>
      <c r="T799" s="38"/>
      <c r="U799" s="38"/>
      <c r="V799" s="38"/>
    </row>
    <row r="800" spans="2:22">
      <c r="C800" s="156"/>
      <c r="D800" s="156"/>
      <c r="E800" s="960"/>
      <c r="F800" s="156"/>
      <c r="G800" s="156"/>
      <c r="H800" s="156"/>
      <c r="P800"/>
      <c r="Q800" s="452"/>
      <c r="S800" s="38"/>
      <c r="T800" s="38"/>
      <c r="U800" s="38"/>
      <c r="V800" s="38"/>
    </row>
    <row r="801" spans="3:22">
      <c r="C801" s="156"/>
      <c r="D801" s="156"/>
      <c r="E801" s="960"/>
      <c r="F801" s="156"/>
      <c r="G801" s="1163"/>
      <c r="H801" s="156"/>
      <c r="P801"/>
      <c r="Q801" s="452"/>
      <c r="S801" s="38"/>
      <c r="T801" s="38"/>
      <c r="U801" s="38"/>
      <c r="V801" s="38"/>
    </row>
    <row r="802" spans="3:22">
      <c r="P802"/>
      <c r="Q802" s="452"/>
      <c r="S802" s="38"/>
      <c r="T802" s="38"/>
      <c r="U802" s="38"/>
      <c r="V802" s="38"/>
    </row>
    <row r="803" spans="3:22">
      <c r="P803"/>
      <c r="Q803" s="452"/>
      <c r="S803" s="38"/>
      <c r="T803" s="38"/>
      <c r="U803" s="38"/>
      <c r="V803" s="38"/>
    </row>
    <row r="804" spans="3:22">
      <c r="P804"/>
      <c r="Q804" s="452"/>
      <c r="S804" s="38"/>
      <c r="T804" s="38"/>
      <c r="U804" s="38"/>
      <c r="V804" s="38"/>
    </row>
    <row r="805" spans="3:22">
      <c r="P805"/>
      <c r="Q805" s="452"/>
      <c r="S805" s="38"/>
      <c r="T805" s="38"/>
      <c r="U805" s="38"/>
      <c r="V805" s="38"/>
    </row>
    <row r="806" spans="3:22">
      <c r="P806"/>
      <c r="Q806" s="452"/>
      <c r="S806" s="38"/>
      <c r="T806" s="38"/>
      <c r="U806" s="38"/>
      <c r="V806" s="38"/>
    </row>
    <row r="807" spans="3:22">
      <c r="P807"/>
      <c r="Q807" s="452"/>
      <c r="S807" s="38"/>
      <c r="T807" s="38"/>
      <c r="U807" s="38"/>
      <c r="V807" s="38"/>
    </row>
    <row r="808" spans="3:22">
      <c r="P808"/>
      <c r="Q808" s="452"/>
      <c r="S808" s="38"/>
      <c r="T808" s="38"/>
      <c r="U808" s="38"/>
      <c r="V808" s="38"/>
    </row>
    <row r="809" spans="3:22">
      <c r="P809"/>
      <c r="Q809" s="452"/>
      <c r="S809" s="38"/>
      <c r="T809" s="38"/>
      <c r="U809" s="38"/>
      <c r="V809" s="38"/>
    </row>
    <row r="810" spans="3:22">
      <c r="J810" s="3"/>
      <c r="P810"/>
      <c r="Q810" s="452"/>
      <c r="S810" s="38"/>
      <c r="T810" s="38"/>
      <c r="U810" s="38"/>
      <c r="V810" s="38"/>
    </row>
    <row r="811" spans="3:22">
      <c r="J811" s="3"/>
      <c r="P811"/>
      <c r="Q811" s="452"/>
      <c r="S811" s="38"/>
      <c r="T811" s="38"/>
      <c r="U811" s="38"/>
      <c r="V811" s="38"/>
    </row>
    <row r="812" spans="3:22">
      <c r="C812" s="38"/>
      <c r="D812" s="69"/>
      <c r="E812" s="676"/>
      <c r="F812" s="676"/>
      <c r="G812" s="69"/>
      <c r="H812" s="69"/>
      <c r="I812" s="69"/>
      <c r="J812" s="67"/>
      <c r="K812" s="69"/>
      <c r="L812" s="69"/>
      <c r="M812" s="69"/>
      <c r="N812" s="69"/>
      <c r="O812" s="69"/>
      <c r="P812"/>
      <c r="Q812" s="452"/>
      <c r="S812" s="38"/>
      <c r="T812" s="38"/>
      <c r="U812" s="38"/>
      <c r="V812" s="38"/>
    </row>
    <row r="813" spans="3:22">
      <c r="C813" s="38"/>
      <c r="D813" s="69"/>
      <c r="E813" s="679"/>
      <c r="F813" s="679"/>
      <c r="G813" s="69"/>
      <c r="H813" s="69"/>
      <c r="I813" s="69"/>
      <c r="J813" s="67"/>
      <c r="K813" s="69"/>
      <c r="L813" s="69"/>
      <c r="M813" s="69"/>
      <c r="N813" s="69"/>
      <c r="O813" s="69"/>
      <c r="P813"/>
      <c r="Q813" s="452"/>
      <c r="S813" s="38"/>
      <c r="T813" s="38"/>
      <c r="U813" s="38"/>
      <c r="V813" s="38"/>
    </row>
    <row r="814" spans="3:22">
      <c r="C814" s="38"/>
      <c r="D814" s="676"/>
      <c r="E814" s="482"/>
      <c r="F814" s="482"/>
      <c r="G814" s="69"/>
      <c r="H814" s="69"/>
      <c r="I814" s="69"/>
      <c r="J814" s="67"/>
      <c r="K814" s="69"/>
      <c r="L814" s="69"/>
      <c r="M814" s="69"/>
      <c r="N814" s="69"/>
      <c r="O814" s="69"/>
      <c r="P814"/>
      <c r="Q814" s="452"/>
      <c r="S814" s="38"/>
      <c r="T814" s="38"/>
      <c r="U814" s="38"/>
      <c r="V814" s="38"/>
    </row>
    <row r="815" spans="3:22">
      <c r="C815" s="38"/>
      <c r="D815" s="679"/>
      <c r="E815" s="69"/>
      <c r="F815" s="1164"/>
      <c r="G815" s="275"/>
      <c r="H815" s="72"/>
      <c r="I815" s="69"/>
      <c r="J815" s="67"/>
      <c r="K815" s="69"/>
      <c r="L815" s="69"/>
      <c r="M815" s="69"/>
      <c r="N815" s="69"/>
      <c r="O815" s="69"/>
      <c r="P815"/>
      <c r="Q815" s="452"/>
      <c r="S815" s="38"/>
      <c r="T815" s="38"/>
      <c r="U815" s="38"/>
      <c r="V815" s="38"/>
    </row>
    <row r="816" spans="3:22">
      <c r="C816" s="38"/>
      <c r="D816" s="1165"/>
      <c r="E816" s="67"/>
      <c r="F816" s="1166"/>
      <c r="G816" s="69"/>
      <c r="H816" s="69"/>
      <c r="I816" s="69"/>
      <c r="J816" s="67"/>
      <c r="K816" s="69"/>
      <c r="L816" s="69"/>
      <c r="M816" s="69"/>
      <c r="N816" s="69"/>
      <c r="O816" s="69"/>
      <c r="P816"/>
      <c r="Q816" s="452"/>
      <c r="S816" s="38"/>
      <c r="T816" s="38"/>
      <c r="U816" s="38"/>
      <c r="V816" s="38"/>
    </row>
    <row r="817" spans="3:22">
      <c r="C817" s="38"/>
      <c r="D817" s="1165"/>
      <c r="E817" s="67"/>
      <c r="F817" s="1166"/>
      <c r="G817" s="69"/>
      <c r="H817" s="69"/>
      <c r="I817" s="69"/>
      <c r="J817" s="67"/>
      <c r="K817" s="69"/>
      <c r="L817" s="69"/>
      <c r="M817" s="69"/>
      <c r="N817" s="69"/>
      <c r="O817" s="69"/>
      <c r="P817"/>
      <c r="Q817" s="452"/>
      <c r="S817" s="38"/>
      <c r="T817" s="38"/>
      <c r="U817" s="38"/>
      <c r="V817" s="38"/>
    </row>
    <row r="818" spans="3:22">
      <c r="C818" s="38"/>
      <c r="D818" s="1165"/>
      <c r="E818" s="67"/>
      <c r="F818" s="1166"/>
      <c r="G818" s="69"/>
      <c r="H818" s="69"/>
      <c r="I818" s="69"/>
      <c r="J818" s="67"/>
      <c r="K818" s="69"/>
      <c r="L818" s="69"/>
      <c r="M818" s="69"/>
      <c r="N818" s="69"/>
      <c r="O818" s="69"/>
      <c r="P818"/>
      <c r="Q818" s="452"/>
      <c r="S818" s="38"/>
      <c r="T818" s="38"/>
      <c r="U818" s="38"/>
      <c r="V818" s="38"/>
    </row>
    <row r="819" spans="3:22">
      <c r="C819" s="38"/>
      <c r="D819" s="1165"/>
      <c r="E819" s="67"/>
      <c r="F819" s="1166"/>
      <c r="G819" s="69"/>
      <c r="H819" s="69"/>
      <c r="I819" s="69"/>
      <c r="J819" s="67"/>
      <c r="K819" s="69"/>
      <c r="L819" s="69"/>
      <c r="M819" s="69"/>
      <c r="N819" s="69"/>
      <c r="O819" s="69"/>
      <c r="P819"/>
      <c r="Q819" s="452"/>
      <c r="S819" s="38"/>
      <c r="T819" s="38"/>
      <c r="U819" s="38"/>
      <c r="V819" s="38"/>
    </row>
    <row r="820" spans="3:22">
      <c r="C820" s="38"/>
      <c r="D820" s="1165"/>
      <c r="E820" s="67"/>
      <c r="F820" s="1166"/>
      <c r="G820" s="69"/>
      <c r="H820" s="69"/>
      <c r="I820" s="69"/>
      <c r="J820" s="67"/>
      <c r="K820" s="69"/>
      <c r="L820" s="69"/>
      <c r="M820" s="69"/>
      <c r="N820" s="69"/>
      <c r="O820" s="69"/>
      <c r="P820"/>
      <c r="Q820" s="452"/>
      <c r="S820" s="38"/>
      <c r="T820" s="38"/>
      <c r="U820" s="38"/>
      <c r="V820" s="38"/>
    </row>
    <row r="821" spans="3:22">
      <c r="C821" s="38"/>
      <c r="D821" s="1165"/>
      <c r="E821" s="67"/>
      <c r="F821" s="1166"/>
      <c r="G821" s="69"/>
      <c r="H821" s="69"/>
      <c r="I821" s="69"/>
      <c r="J821" s="67"/>
      <c r="K821" s="69"/>
      <c r="L821" s="69"/>
      <c r="M821" s="69"/>
      <c r="N821" s="69"/>
      <c r="O821" s="69"/>
      <c r="P821"/>
      <c r="Q821" s="452"/>
      <c r="S821" s="38"/>
      <c r="T821" s="38"/>
      <c r="U821" s="38"/>
      <c r="V821" s="38"/>
    </row>
    <row r="822" spans="3:22">
      <c r="C822" s="38"/>
      <c r="D822" s="1165"/>
      <c r="E822" s="67"/>
      <c r="F822" s="1166"/>
      <c r="G822" s="69"/>
      <c r="H822" s="69"/>
      <c r="I822" s="69"/>
      <c r="J822" s="67"/>
      <c r="K822" s="69"/>
      <c r="L822" s="69"/>
      <c r="M822" s="69"/>
      <c r="N822" s="69"/>
      <c r="O822" s="69"/>
      <c r="P822"/>
      <c r="Q822" s="452"/>
      <c r="S822" s="38"/>
      <c r="T822" s="38"/>
      <c r="U822" s="38"/>
      <c r="V822" s="38"/>
    </row>
    <row r="823" spans="3:22" ht="15.5">
      <c r="C823" s="38"/>
      <c r="D823" s="1167"/>
      <c r="E823" s="67"/>
      <c r="F823" s="1166"/>
      <c r="G823" s="1166"/>
      <c r="H823" s="69"/>
      <c r="I823" s="69"/>
      <c r="J823" s="67"/>
      <c r="K823" s="69"/>
      <c r="L823" s="69"/>
      <c r="M823" s="69"/>
      <c r="N823" s="69"/>
      <c r="O823" s="69"/>
      <c r="P823"/>
      <c r="Q823" s="452"/>
      <c r="S823" s="38"/>
      <c r="T823" s="38"/>
      <c r="U823" s="38"/>
      <c r="V823" s="38"/>
    </row>
    <row r="824" spans="3:22">
      <c r="C824" s="38"/>
      <c r="D824" s="69"/>
      <c r="E824" s="69"/>
      <c r="F824" s="69"/>
      <c r="G824" s="69"/>
      <c r="H824" s="69"/>
      <c r="I824" s="69"/>
      <c r="J824" s="67"/>
      <c r="K824" s="69"/>
      <c r="L824" s="69"/>
      <c r="M824" s="69"/>
      <c r="N824" s="69"/>
      <c r="O824" s="69"/>
      <c r="P824"/>
      <c r="Q824" s="452"/>
      <c r="S824" s="38"/>
      <c r="T824" s="38"/>
      <c r="U824" s="38"/>
      <c r="V824" s="38"/>
    </row>
    <row r="825" spans="3:22">
      <c r="C825" s="38"/>
      <c r="D825" s="69"/>
      <c r="E825" s="69"/>
      <c r="F825" s="69"/>
      <c r="G825" s="69"/>
      <c r="H825" s="69"/>
      <c r="I825" s="69"/>
      <c r="J825" s="67"/>
      <c r="K825" s="69"/>
      <c r="L825" s="69"/>
      <c r="M825" s="69"/>
      <c r="N825" s="69"/>
      <c r="O825" s="69"/>
      <c r="P825"/>
      <c r="Q825" s="452"/>
      <c r="S825" s="38"/>
      <c r="T825" s="38"/>
      <c r="U825" s="38"/>
      <c r="V825" s="38"/>
    </row>
    <row r="826" spans="3:22">
      <c r="C826" s="38"/>
      <c r="D826" s="69"/>
      <c r="E826" s="69"/>
      <c r="F826" s="69"/>
      <c r="G826" s="69"/>
      <c r="H826" s="69"/>
      <c r="I826" s="69"/>
      <c r="J826" s="67"/>
      <c r="K826" s="69"/>
      <c r="L826" s="69"/>
      <c r="M826" s="69"/>
      <c r="N826" s="69"/>
      <c r="O826" s="69"/>
      <c r="P826"/>
      <c r="Q826" s="452"/>
      <c r="S826" s="38"/>
      <c r="T826" s="38"/>
      <c r="U826" s="38"/>
      <c r="V826" s="38"/>
    </row>
    <row r="827" spans="3:22">
      <c r="J827" s="3"/>
      <c r="P827"/>
      <c r="Q827" s="452"/>
      <c r="S827" s="38"/>
      <c r="T827" s="38"/>
      <c r="U827" s="38"/>
      <c r="V827" s="38"/>
    </row>
    <row r="828" spans="3:22">
      <c r="J828" s="3"/>
      <c r="P828"/>
      <c r="Q828" s="452"/>
      <c r="S828" s="38"/>
      <c r="T828" s="38"/>
      <c r="U828" s="38"/>
      <c r="V828" s="38"/>
    </row>
    <row r="829" spans="3:22">
      <c r="J829" s="3"/>
      <c r="P829"/>
      <c r="Q829" s="452"/>
      <c r="S829" s="38"/>
      <c r="T829" s="38"/>
      <c r="U829" s="38"/>
      <c r="V829" s="38"/>
    </row>
    <row r="830" spans="3:22">
      <c r="J830" s="3"/>
      <c r="P830"/>
      <c r="Q830" s="452"/>
      <c r="S830" s="38"/>
      <c r="T830" s="38"/>
      <c r="U830" s="38"/>
      <c r="V830" s="38"/>
    </row>
    <row r="831" spans="3:22">
      <c r="J831" s="3"/>
      <c r="P831"/>
      <c r="Q831" s="452"/>
      <c r="S831" s="38"/>
      <c r="T831" s="38"/>
      <c r="U831" s="38"/>
      <c r="V831" s="38"/>
    </row>
    <row r="832" spans="3:22">
      <c r="J832" s="3"/>
      <c r="P832"/>
      <c r="Q832" s="452"/>
      <c r="S832" s="38"/>
      <c r="T832" s="38"/>
      <c r="U832" s="38"/>
      <c r="V832" s="38"/>
    </row>
    <row r="833" spans="10:22">
      <c r="J833" s="3"/>
      <c r="P833"/>
      <c r="Q833" s="452"/>
      <c r="S833" s="38"/>
      <c r="T833" s="38"/>
      <c r="U833" s="38"/>
      <c r="V833" s="38"/>
    </row>
    <row r="834" spans="10:22">
      <c r="J834" s="3"/>
      <c r="P834"/>
      <c r="Q834" s="452"/>
      <c r="S834" s="38"/>
      <c r="T834" s="38"/>
      <c r="U834" s="38"/>
      <c r="V834" s="38"/>
    </row>
    <row r="835" spans="10:22">
      <c r="J835" s="3"/>
      <c r="P835"/>
      <c r="Q835" s="452"/>
      <c r="S835" s="38"/>
      <c r="T835" s="38"/>
      <c r="U835" s="38"/>
      <c r="V835" s="38"/>
    </row>
    <row r="836" spans="10:22">
      <c r="J836" s="3"/>
      <c r="P836"/>
      <c r="Q836" s="452"/>
      <c r="S836" s="38"/>
      <c r="T836" s="38"/>
      <c r="U836" s="38"/>
      <c r="V836" s="38"/>
    </row>
    <row r="837" spans="10:22">
      <c r="J837" s="3"/>
      <c r="P837"/>
      <c r="Q837" s="452"/>
      <c r="S837" s="38"/>
      <c r="T837" s="38"/>
      <c r="U837" s="38"/>
      <c r="V837" s="38"/>
    </row>
    <row r="838" spans="10:22">
      <c r="J838" s="3"/>
      <c r="P838"/>
      <c r="Q838" s="452"/>
      <c r="S838" s="38"/>
      <c r="T838" s="38"/>
      <c r="U838" s="38"/>
      <c r="V838" s="38"/>
    </row>
    <row r="839" spans="10:22">
      <c r="J839" s="3"/>
      <c r="P839"/>
      <c r="Q839" s="452"/>
      <c r="S839" s="38"/>
      <c r="T839" s="38"/>
      <c r="U839" s="38"/>
      <c r="V839" s="38"/>
    </row>
    <row r="840" spans="10:22">
      <c r="J840" s="3"/>
      <c r="P840"/>
      <c r="Q840" s="452"/>
      <c r="S840" s="38"/>
      <c r="T840" s="38"/>
      <c r="U840" s="38"/>
      <c r="V840" s="38"/>
    </row>
    <row r="841" spans="10:22">
      <c r="J841" s="3"/>
      <c r="P841"/>
      <c r="Q841" s="452"/>
      <c r="S841" s="38"/>
      <c r="T841" s="38"/>
      <c r="U841" s="38"/>
      <c r="V841" s="38"/>
    </row>
    <row r="842" spans="10:22">
      <c r="J842" s="3"/>
      <c r="P842"/>
      <c r="Q842" s="452"/>
      <c r="S842" s="38"/>
      <c r="T842" s="38"/>
      <c r="U842" s="38"/>
      <c r="V842" s="38"/>
    </row>
    <row r="843" spans="10:22">
      <c r="J843" s="3"/>
      <c r="P843"/>
      <c r="Q843" s="452"/>
      <c r="S843" s="38"/>
      <c r="T843" s="38"/>
      <c r="U843" s="38"/>
      <c r="V843" s="38"/>
    </row>
    <row r="844" spans="10:22">
      <c r="J844" s="3"/>
      <c r="P844"/>
      <c r="S844" s="38"/>
      <c r="T844" s="38"/>
      <c r="U844" s="38"/>
      <c r="V844" s="38"/>
    </row>
    <row r="845" spans="10:22">
      <c r="J845" s="3"/>
      <c r="P845"/>
      <c r="S845" s="38"/>
      <c r="T845" s="38"/>
      <c r="U845" s="38"/>
      <c r="V845" s="38"/>
    </row>
    <row r="846" spans="10:22">
      <c r="J846" s="3"/>
      <c r="P846"/>
      <c r="S846" s="38"/>
      <c r="T846" s="38"/>
      <c r="U846" s="38"/>
      <c r="V846" s="38"/>
    </row>
    <row r="847" spans="10:22">
      <c r="J847" s="3"/>
      <c r="P847"/>
      <c r="S847" s="38"/>
      <c r="T847" s="38"/>
      <c r="U847" s="38"/>
      <c r="V847" s="38"/>
    </row>
    <row r="848" spans="10:22">
      <c r="J848" s="3"/>
      <c r="P848"/>
      <c r="S848" s="38"/>
      <c r="T848" s="38"/>
      <c r="U848" s="38"/>
      <c r="V848" s="38"/>
    </row>
    <row r="849" spans="10:22">
      <c r="J849" s="3"/>
      <c r="P849"/>
      <c r="S849" s="38"/>
      <c r="T849" s="38"/>
      <c r="U849" s="38"/>
      <c r="V849" s="38"/>
    </row>
    <row r="850" spans="10:22">
      <c r="J850" s="3"/>
      <c r="P850"/>
      <c r="S850" s="38"/>
      <c r="T850" s="38"/>
      <c r="U850" s="38"/>
      <c r="V850" s="38"/>
    </row>
    <row r="851" spans="10:22">
      <c r="J851" s="3"/>
      <c r="P851"/>
      <c r="S851" s="38"/>
      <c r="T851" s="38"/>
      <c r="U851" s="38"/>
      <c r="V851" s="38"/>
    </row>
    <row r="852" spans="10:22">
      <c r="J852" s="3"/>
      <c r="P852"/>
      <c r="S852" s="38"/>
      <c r="T852" s="38"/>
      <c r="U852" s="38"/>
      <c r="V852" s="38"/>
    </row>
    <row r="853" spans="10:22">
      <c r="J853" s="3"/>
      <c r="P853"/>
      <c r="S853" s="38"/>
      <c r="T853" s="38"/>
      <c r="U853" s="38"/>
      <c r="V853" s="38"/>
    </row>
    <row r="854" spans="10:22">
      <c r="J854" s="3"/>
      <c r="P854"/>
      <c r="S854" s="38"/>
      <c r="T854" s="38"/>
      <c r="U854" s="38"/>
      <c r="V854" s="38"/>
    </row>
    <row r="855" spans="10:22">
      <c r="J855" s="3"/>
      <c r="P855"/>
      <c r="S855" s="38"/>
      <c r="T855" s="38"/>
      <c r="U855" s="38"/>
      <c r="V855" s="38"/>
    </row>
    <row r="856" spans="10:22">
      <c r="J856" s="3"/>
      <c r="P856"/>
      <c r="S856" s="38"/>
      <c r="T856" s="38"/>
      <c r="U856" s="38"/>
      <c r="V856" s="38"/>
    </row>
    <row r="857" spans="10:22">
      <c r="J857" s="3"/>
      <c r="P857"/>
      <c r="S857" s="38"/>
      <c r="T857" s="38"/>
      <c r="U857" s="38"/>
      <c r="V857" s="38"/>
    </row>
    <row r="858" spans="10:22">
      <c r="J858" s="3"/>
      <c r="P858"/>
      <c r="S858" s="38"/>
      <c r="T858" s="38"/>
      <c r="U858" s="38"/>
      <c r="V858" s="38"/>
    </row>
    <row r="859" spans="10:22">
      <c r="J859" s="3"/>
      <c r="P859"/>
      <c r="S859" s="38"/>
      <c r="T859" s="38"/>
      <c r="U859" s="38"/>
      <c r="V859" s="38"/>
    </row>
    <row r="860" spans="10:22">
      <c r="J860" s="3"/>
      <c r="P860"/>
      <c r="S860" s="38"/>
      <c r="T860" s="38"/>
      <c r="U860" s="38"/>
      <c r="V860" s="38"/>
    </row>
    <row r="861" spans="10:22">
      <c r="J861" s="3"/>
      <c r="P861"/>
      <c r="S861" s="38"/>
      <c r="T861" s="38"/>
      <c r="U861" s="38"/>
      <c r="V861" s="38"/>
    </row>
    <row r="862" spans="10:22">
      <c r="J862" s="3"/>
      <c r="P862"/>
      <c r="S862" s="38"/>
      <c r="T862" s="38"/>
      <c r="U862" s="38"/>
      <c r="V862" s="38"/>
    </row>
    <row r="863" spans="10:22">
      <c r="J863" s="3"/>
      <c r="P863"/>
      <c r="S863" s="38"/>
      <c r="T863" s="38"/>
      <c r="U863" s="38"/>
      <c r="V863" s="38"/>
    </row>
    <row r="864" spans="10:22">
      <c r="J864" s="3"/>
      <c r="P864"/>
      <c r="S864" s="38"/>
      <c r="T864" s="38"/>
      <c r="U864" s="38"/>
      <c r="V864" s="38"/>
    </row>
    <row r="865" spans="10:22">
      <c r="J865" s="3"/>
      <c r="P865"/>
      <c r="S865" s="38"/>
      <c r="T865" s="38"/>
      <c r="U865" s="38"/>
      <c r="V865" s="38"/>
    </row>
    <row r="866" spans="10:22">
      <c r="J866" s="3"/>
      <c r="P866"/>
      <c r="S866" s="38"/>
      <c r="T866" s="38"/>
      <c r="U866" s="38"/>
      <c r="V866" s="38"/>
    </row>
    <row r="867" spans="10:22">
      <c r="J867" s="3"/>
      <c r="P867"/>
      <c r="S867" s="38"/>
      <c r="T867" s="38"/>
      <c r="U867" s="38"/>
      <c r="V867" s="38"/>
    </row>
    <row r="868" spans="10:22">
      <c r="J868" s="3"/>
      <c r="P868"/>
      <c r="S868" s="38"/>
      <c r="T868" s="38"/>
      <c r="U868" s="38"/>
      <c r="V868" s="38"/>
    </row>
    <row r="869" spans="10:22">
      <c r="J869" s="3"/>
      <c r="P869"/>
      <c r="S869" s="38"/>
      <c r="T869" s="38"/>
      <c r="U869" s="38"/>
      <c r="V869" s="38"/>
    </row>
    <row r="870" spans="10:22">
      <c r="J870" s="3"/>
      <c r="P870"/>
      <c r="S870" s="38"/>
      <c r="T870" s="38"/>
      <c r="U870" s="38"/>
      <c r="V870" s="38"/>
    </row>
    <row r="871" spans="10:22">
      <c r="J871" s="3"/>
      <c r="P871"/>
      <c r="S871" s="38"/>
      <c r="T871" s="38"/>
      <c r="U871" s="38"/>
      <c r="V871" s="38"/>
    </row>
    <row r="872" spans="10:22">
      <c r="J872" s="3"/>
      <c r="P872"/>
      <c r="S872" s="38"/>
      <c r="T872" s="38"/>
      <c r="U872" s="38"/>
      <c r="V872" s="38"/>
    </row>
    <row r="873" spans="10:22">
      <c r="J873" s="3"/>
      <c r="P873"/>
      <c r="S873" s="38"/>
      <c r="T873" s="38"/>
      <c r="U873" s="38"/>
      <c r="V873" s="38"/>
    </row>
    <row r="874" spans="10:22">
      <c r="J874" s="3"/>
      <c r="P874"/>
      <c r="S874" s="38"/>
      <c r="T874" s="38"/>
      <c r="U874" s="38"/>
      <c r="V874" s="38"/>
    </row>
    <row r="875" spans="10:22">
      <c r="J875" s="3"/>
      <c r="P875"/>
      <c r="S875" s="38"/>
      <c r="T875" s="38"/>
      <c r="U875" s="38"/>
      <c r="V875" s="38"/>
    </row>
    <row r="876" spans="10:22">
      <c r="J876" s="3"/>
      <c r="P876"/>
      <c r="S876" s="38"/>
      <c r="T876" s="38"/>
      <c r="U876" s="38"/>
      <c r="V876" s="38"/>
    </row>
    <row r="877" spans="10:22">
      <c r="J877" s="3"/>
      <c r="P877"/>
      <c r="S877" s="38"/>
      <c r="T877" s="38"/>
      <c r="U877" s="38"/>
      <c r="V877" s="38"/>
    </row>
    <row r="878" spans="10:22">
      <c r="J878" s="3"/>
      <c r="P878"/>
      <c r="S878" s="38"/>
      <c r="T878" s="38"/>
      <c r="U878" s="38"/>
      <c r="V878" s="38"/>
    </row>
    <row r="879" spans="10:22">
      <c r="J879" s="3"/>
      <c r="P879"/>
      <c r="S879" s="38"/>
      <c r="T879" s="38"/>
      <c r="U879" s="38"/>
      <c r="V879" s="38"/>
    </row>
    <row r="880" spans="10:22">
      <c r="J880" s="3"/>
      <c r="P880"/>
      <c r="S880" s="38"/>
      <c r="T880" s="38"/>
      <c r="U880" s="38"/>
      <c r="V880" s="38"/>
    </row>
    <row r="881" spans="10:22">
      <c r="J881" s="3"/>
      <c r="P881"/>
      <c r="S881" s="38"/>
      <c r="T881" s="38"/>
      <c r="U881" s="38"/>
      <c r="V881" s="38"/>
    </row>
    <row r="882" spans="10:22">
      <c r="J882" s="3"/>
      <c r="P882"/>
      <c r="S882" s="38"/>
      <c r="T882" s="38"/>
      <c r="U882" s="38"/>
      <c r="V882" s="38"/>
    </row>
    <row r="883" spans="10:22">
      <c r="J883" s="3"/>
      <c r="P883"/>
      <c r="S883" s="38"/>
      <c r="T883" s="38"/>
      <c r="U883" s="38"/>
      <c r="V883" s="38"/>
    </row>
    <row r="884" spans="10:22">
      <c r="J884" s="3"/>
      <c r="P884"/>
      <c r="S884" s="38"/>
      <c r="T884" s="38"/>
      <c r="U884" s="38"/>
      <c r="V884" s="38"/>
    </row>
    <row r="885" spans="10:22">
      <c r="J885" s="3"/>
      <c r="P885"/>
      <c r="S885" s="38"/>
      <c r="T885" s="38"/>
      <c r="U885" s="38"/>
      <c r="V885" s="38"/>
    </row>
    <row r="886" spans="10:22">
      <c r="J886" s="3"/>
      <c r="P886"/>
      <c r="S886" s="38"/>
      <c r="T886" s="38"/>
      <c r="U886" s="38"/>
      <c r="V886" s="38"/>
    </row>
    <row r="887" spans="10:22">
      <c r="J887" s="3"/>
      <c r="P887"/>
      <c r="S887" s="38"/>
      <c r="T887" s="38"/>
      <c r="U887" s="38"/>
      <c r="V887" s="38"/>
    </row>
    <row r="888" spans="10:22">
      <c r="J888" s="3"/>
      <c r="P888"/>
      <c r="S888" s="38"/>
      <c r="T888" s="38"/>
      <c r="U888" s="38"/>
      <c r="V888" s="38"/>
    </row>
    <row r="889" spans="10:22">
      <c r="J889" s="3"/>
      <c r="P889"/>
      <c r="S889" s="38"/>
      <c r="T889" s="38"/>
      <c r="U889" s="38"/>
      <c r="V889" s="38"/>
    </row>
    <row r="890" spans="10:22">
      <c r="J890" s="3"/>
      <c r="P890"/>
      <c r="S890" s="38"/>
      <c r="T890" s="38"/>
      <c r="U890" s="38"/>
      <c r="V890" s="38"/>
    </row>
    <row r="891" spans="10:22">
      <c r="J891" s="3"/>
      <c r="P891"/>
      <c r="S891" s="38"/>
      <c r="T891" s="38"/>
      <c r="U891" s="38"/>
      <c r="V891" s="38"/>
    </row>
    <row r="892" spans="10:22">
      <c r="J892" s="3"/>
      <c r="P892"/>
      <c r="S892" s="38"/>
      <c r="T892" s="38"/>
      <c r="U892" s="38"/>
      <c r="V892" s="38"/>
    </row>
    <row r="893" spans="10:22">
      <c r="J893" s="3"/>
      <c r="P893"/>
      <c r="S893" s="38"/>
      <c r="T893" s="38"/>
      <c r="U893" s="38"/>
      <c r="V893" s="38"/>
    </row>
    <row r="894" spans="10:22">
      <c r="J894" s="3"/>
      <c r="P894"/>
      <c r="S894" s="38"/>
      <c r="T894" s="38"/>
      <c r="U894" s="38"/>
      <c r="V894" s="38"/>
    </row>
    <row r="895" spans="10:22">
      <c r="J895" s="3"/>
      <c r="P895"/>
      <c r="S895" s="38"/>
      <c r="T895" s="38"/>
      <c r="U895" s="38"/>
      <c r="V895" s="38"/>
    </row>
    <row r="896" spans="10:22">
      <c r="J896" s="3"/>
      <c r="P896"/>
      <c r="S896" s="38"/>
      <c r="T896" s="38"/>
      <c r="U896" s="38"/>
      <c r="V896" s="38"/>
    </row>
    <row r="897" spans="10:22">
      <c r="J897" s="3"/>
      <c r="P897"/>
      <c r="S897" s="38"/>
      <c r="T897" s="38"/>
      <c r="U897" s="38"/>
      <c r="V897" s="38"/>
    </row>
    <row r="898" spans="10:22">
      <c r="J898" s="3"/>
      <c r="P898"/>
      <c r="S898" s="38"/>
      <c r="T898" s="38"/>
      <c r="U898" s="38"/>
      <c r="V898" s="38"/>
    </row>
    <row r="899" spans="10:22">
      <c r="J899" s="3"/>
      <c r="P899"/>
      <c r="S899" s="38"/>
      <c r="T899" s="38"/>
      <c r="U899" s="38"/>
      <c r="V899" s="38"/>
    </row>
    <row r="900" spans="10:22">
      <c r="J900" s="3"/>
      <c r="P900"/>
      <c r="S900" s="38"/>
      <c r="T900" s="38"/>
      <c r="U900" s="38"/>
      <c r="V900" s="38"/>
    </row>
    <row r="901" spans="10:22">
      <c r="J901" s="3"/>
      <c r="P901"/>
      <c r="S901" s="38"/>
      <c r="T901" s="38"/>
      <c r="U901" s="38"/>
      <c r="V901" s="38"/>
    </row>
    <row r="902" spans="10:22">
      <c r="J902" s="3"/>
      <c r="P902"/>
      <c r="S902" s="38"/>
      <c r="T902" s="38"/>
      <c r="U902" s="38"/>
      <c r="V902" s="38"/>
    </row>
    <row r="903" spans="10:22">
      <c r="J903" s="3"/>
      <c r="P903"/>
      <c r="S903" s="38"/>
      <c r="T903" s="38"/>
      <c r="U903" s="38"/>
      <c r="V903" s="38"/>
    </row>
    <row r="904" spans="10:22">
      <c r="J904" s="3"/>
      <c r="P904"/>
      <c r="S904" s="38"/>
      <c r="T904" s="38"/>
      <c r="U904" s="38"/>
      <c r="V904" s="38"/>
    </row>
    <row r="905" spans="10:22">
      <c r="J905" s="3"/>
      <c r="P905"/>
      <c r="S905" s="38"/>
      <c r="T905" s="38"/>
      <c r="U905" s="38"/>
      <c r="V905" s="38"/>
    </row>
    <row r="906" spans="10:22">
      <c r="J906" s="3"/>
      <c r="P906"/>
      <c r="S906" s="38"/>
      <c r="T906" s="38"/>
      <c r="U906" s="38"/>
      <c r="V906" s="38"/>
    </row>
    <row r="907" spans="10:22">
      <c r="J907" s="3"/>
      <c r="P907"/>
      <c r="S907" s="38"/>
      <c r="T907" s="38"/>
      <c r="U907" s="38"/>
      <c r="V907" s="38"/>
    </row>
    <row r="908" spans="10:22">
      <c r="J908" s="3"/>
      <c r="P908"/>
      <c r="S908" s="38"/>
      <c r="T908" s="38"/>
      <c r="U908" s="38"/>
      <c r="V908" s="38"/>
    </row>
    <row r="909" spans="10:22">
      <c r="J909" s="3"/>
      <c r="P909"/>
      <c r="S909" s="38"/>
      <c r="T909" s="38"/>
      <c r="U909" s="38"/>
      <c r="V909" s="38"/>
    </row>
    <row r="910" spans="10:22">
      <c r="J910" s="3"/>
      <c r="P910"/>
      <c r="S910" s="38"/>
      <c r="T910" s="38"/>
      <c r="U910" s="38"/>
      <c r="V910" s="38"/>
    </row>
    <row r="911" spans="10:22">
      <c r="J911" s="3"/>
      <c r="P911"/>
      <c r="S911" s="38"/>
      <c r="T911" s="38"/>
      <c r="U911" s="38"/>
      <c r="V911" s="38"/>
    </row>
    <row r="912" spans="10:22">
      <c r="J912" s="3"/>
      <c r="P912"/>
      <c r="S912" s="38"/>
      <c r="T912" s="38"/>
      <c r="U912" s="38"/>
      <c r="V912" s="38"/>
    </row>
    <row r="913" spans="10:22">
      <c r="J913" s="3"/>
      <c r="P913"/>
      <c r="S913" s="38"/>
      <c r="T913" s="38"/>
      <c r="U913" s="38"/>
      <c r="V913" s="38"/>
    </row>
    <row r="914" spans="10:22">
      <c r="J914" s="3"/>
      <c r="P914"/>
      <c r="S914" s="38"/>
      <c r="T914" s="38"/>
      <c r="U914" s="38"/>
      <c r="V914" s="38"/>
    </row>
    <row r="915" spans="10:22">
      <c r="J915" s="3"/>
      <c r="P915"/>
      <c r="S915" s="38"/>
      <c r="T915" s="38"/>
      <c r="U915" s="38"/>
      <c r="V915" s="38"/>
    </row>
    <row r="916" spans="10:22">
      <c r="J916" s="3"/>
      <c r="P916"/>
      <c r="S916" s="38"/>
      <c r="T916" s="38"/>
      <c r="U916" s="38"/>
      <c r="V916" s="38"/>
    </row>
    <row r="917" spans="10:22">
      <c r="J917" s="3"/>
      <c r="P917"/>
      <c r="S917" s="38"/>
      <c r="T917" s="38"/>
      <c r="U917" s="38"/>
      <c r="V917" s="38"/>
    </row>
    <row r="918" spans="10:22">
      <c r="J918" s="3"/>
      <c r="P918"/>
      <c r="S918" s="38"/>
      <c r="T918" s="38"/>
      <c r="U918" s="38"/>
      <c r="V918" s="38"/>
    </row>
    <row r="919" spans="10:22">
      <c r="J919" s="3"/>
      <c r="P919"/>
      <c r="S919" s="38"/>
      <c r="T919" s="38"/>
      <c r="U919" s="38"/>
      <c r="V919" s="38"/>
    </row>
    <row r="920" spans="10:22">
      <c r="J920" s="3"/>
      <c r="P920"/>
      <c r="S920" s="38"/>
      <c r="T920" s="38"/>
      <c r="U920" s="38"/>
      <c r="V920" s="38"/>
    </row>
    <row r="921" spans="10:22">
      <c r="J921" s="3"/>
      <c r="P921"/>
      <c r="S921" s="38"/>
      <c r="T921" s="38"/>
      <c r="U921" s="38"/>
      <c r="V921" s="38"/>
    </row>
    <row r="922" spans="10:22">
      <c r="J922" s="3"/>
      <c r="P922"/>
      <c r="S922" s="38"/>
      <c r="T922" s="38"/>
      <c r="U922" s="38"/>
      <c r="V922" s="38"/>
    </row>
    <row r="923" spans="10:22">
      <c r="J923" s="3"/>
      <c r="P923"/>
      <c r="S923" s="38"/>
      <c r="T923" s="38"/>
      <c r="U923" s="38"/>
      <c r="V923" s="38"/>
    </row>
    <row r="924" spans="10:22">
      <c r="J924" s="3"/>
      <c r="P924"/>
      <c r="S924" s="38"/>
      <c r="T924" s="38"/>
      <c r="U924" s="38"/>
      <c r="V924" s="38"/>
    </row>
    <row r="925" spans="10:22">
      <c r="J925" s="3"/>
      <c r="P925"/>
      <c r="S925" s="38"/>
      <c r="T925" s="38"/>
      <c r="U925" s="38"/>
      <c r="V925" s="38"/>
    </row>
    <row r="926" spans="10:22">
      <c r="J926" s="3"/>
      <c r="P926"/>
      <c r="S926" s="38"/>
      <c r="T926" s="38"/>
      <c r="U926" s="38"/>
      <c r="V926" s="38"/>
    </row>
    <row r="927" spans="10:22">
      <c r="J927" s="3"/>
      <c r="P927"/>
      <c r="S927" s="38"/>
      <c r="T927" s="38"/>
      <c r="U927" s="38"/>
      <c r="V927" s="38"/>
    </row>
    <row r="928" spans="10:22">
      <c r="J928" s="3"/>
      <c r="P928"/>
      <c r="S928" s="38"/>
      <c r="T928" s="38"/>
      <c r="U928" s="38"/>
      <c r="V928" s="38"/>
    </row>
    <row r="929" spans="10:22">
      <c r="J929" s="3"/>
      <c r="P929"/>
      <c r="S929" s="38"/>
      <c r="T929" s="38"/>
      <c r="U929" s="38"/>
      <c r="V929" s="38"/>
    </row>
    <row r="930" spans="10:22">
      <c r="J930" s="3"/>
      <c r="P930"/>
      <c r="S930" s="38"/>
      <c r="T930" s="38"/>
      <c r="U930" s="38"/>
      <c r="V930" s="38"/>
    </row>
    <row r="931" spans="10:22">
      <c r="J931" s="3"/>
      <c r="P931"/>
      <c r="S931" s="38"/>
      <c r="T931" s="38"/>
      <c r="U931" s="38"/>
      <c r="V931" s="38"/>
    </row>
    <row r="932" spans="10:22">
      <c r="J932" s="3"/>
      <c r="P932"/>
      <c r="S932" s="38"/>
      <c r="T932" s="38"/>
      <c r="U932" s="38"/>
      <c r="V932" s="38"/>
    </row>
    <row r="933" spans="10:22">
      <c r="J933" s="3"/>
      <c r="P933"/>
      <c r="S933" s="38"/>
      <c r="T933" s="38"/>
      <c r="U933" s="38"/>
      <c r="V933" s="38"/>
    </row>
    <row r="934" spans="10:22">
      <c r="J934" s="3"/>
      <c r="P934"/>
      <c r="S934" s="38"/>
      <c r="T934" s="38"/>
      <c r="U934" s="38"/>
      <c r="V934" s="38"/>
    </row>
    <row r="935" spans="10:22">
      <c r="J935" s="3"/>
      <c r="P935"/>
      <c r="S935" s="38"/>
      <c r="T935" s="38"/>
      <c r="U935" s="38"/>
      <c r="V935" s="38"/>
    </row>
    <row r="936" spans="10:22">
      <c r="J936" s="3"/>
      <c r="P936"/>
      <c r="S936" s="38"/>
      <c r="T936" s="38"/>
      <c r="U936" s="38"/>
      <c r="V936" s="38"/>
    </row>
    <row r="937" spans="10:22">
      <c r="J937" s="3"/>
      <c r="P937"/>
      <c r="S937" s="38"/>
      <c r="T937" s="38"/>
      <c r="U937" s="38"/>
      <c r="V937" s="38"/>
    </row>
    <row r="938" spans="10:22">
      <c r="J938" s="3"/>
      <c r="P938"/>
      <c r="S938" s="38"/>
      <c r="T938" s="38"/>
      <c r="U938" s="38"/>
      <c r="V938" s="38"/>
    </row>
    <row r="939" spans="10:22">
      <c r="J939" s="3"/>
      <c r="P939"/>
      <c r="S939" s="38"/>
      <c r="T939" s="38"/>
      <c r="U939" s="38"/>
      <c r="V939" s="38"/>
    </row>
    <row r="940" spans="10:22">
      <c r="J940" s="3"/>
      <c r="P940"/>
      <c r="S940" s="38"/>
      <c r="T940" s="38"/>
      <c r="U940" s="38"/>
      <c r="V940" s="38"/>
    </row>
    <row r="941" spans="10:22">
      <c r="J941" s="3"/>
      <c r="P941"/>
      <c r="S941" s="38"/>
      <c r="T941" s="38"/>
      <c r="U941" s="38"/>
      <c r="V941" s="38"/>
    </row>
    <row r="942" spans="10:22">
      <c r="J942" s="3"/>
      <c r="P942"/>
      <c r="S942" s="38"/>
      <c r="T942" s="38"/>
      <c r="U942" s="38"/>
      <c r="V942" s="38"/>
    </row>
    <row r="943" spans="10:22">
      <c r="J943" s="3"/>
      <c r="P943"/>
      <c r="S943" s="38"/>
      <c r="T943" s="38"/>
      <c r="U943" s="38"/>
      <c r="V943" s="38"/>
    </row>
    <row r="944" spans="10:22">
      <c r="J944" s="3"/>
      <c r="P944"/>
      <c r="S944" s="38"/>
      <c r="T944" s="38"/>
      <c r="U944" s="38"/>
      <c r="V944" s="38"/>
    </row>
    <row r="945" spans="10:22">
      <c r="J945" s="3"/>
      <c r="P945"/>
      <c r="S945" s="38"/>
      <c r="T945" s="38"/>
      <c r="U945" s="38"/>
      <c r="V945" s="38"/>
    </row>
    <row r="946" spans="10:22">
      <c r="J946" s="3"/>
      <c r="P946"/>
      <c r="S946" s="38"/>
      <c r="T946" s="38"/>
      <c r="U946" s="38"/>
      <c r="V946" s="38"/>
    </row>
    <row r="947" spans="10:22">
      <c r="J947" s="3"/>
      <c r="P947"/>
      <c r="S947" s="38"/>
      <c r="T947" s="38"/>
      <c r="U947" s="38"/>
      <c r="V947" s="38"/>
    </row>
    <row r="948" spans="10:22">
      <c r="J948" s="3"/>
      <c r="P948"/>
      <c r="S948" s="38"/>
      <c r="T948" s="38"/>
      <c r="U948" s="38"/>
      <c r="V948" s="38"/>
    </row>
    <row r="949" spans="10:22">
      <c r="J949" s="3"/>
      <c r="P949"/>
      <c r="S949" s="38"/>
      <c r="T949" s="38"/>
      <c r="U949" s="38"/>
      <c r="V949" s="38"/>
    </row>
    <row r="950" spans="10:22">
      <c r="J950" s="3"/>
      <c r="P950"/>
      <c r="S950" s="38"/>
      <c r="T950" s="38"/>
      <c r="U950" s="38"/>
      <c r="V950" s="38"/>
    </row>
    <row r="951" spans="10:22">
      <c r="J951" s="3"/>
      <c r="P951"/>
      <c r="S951" s="38"/>
      <c r="T951" s="38"/>
      <c r="U951" s="38"/>
      <c r="V951" s="38"/>
    </row>
    <row r="952" spans="10:22">
      <c r="J952" s="3"/>
      <c r="P952"/>
      <c r="S952" s="38"/>
      <c r="T952" s="38"/>
      <c r="U952" s="38"/>
      <c r="V952" s="38"/>
    </row>
    <row r="953" spans="10:22">
      <c r="J953" s="3"/>
      <c r="P953"/>
      <c r="S953" s="38"/>
      <c r="T953" s="38"/>
      <c r="U953" s="38"/>
      <c r="V953" s="38"/>
    </row>
    <row r="954" spans="10:22">
      <c r="J954" s="3"/>
      <c r="P954"/>
      <c r="S954" s="38"/>
      <c r="T954" s="38"/>
      <c r="U954" s="38"/>
      <c r="V954" s="38"/>
    </row>
    <row r="955" spans="10:22">
      <c r="J955" s="3"/>
      <c r="P955"/>
      <c r="S955" s="38"/>
      <c r="T955" s="38"/>
      <c r="U955" s="38"/>
      <c r="V955" s="38"/>
    </row>
    <row r="956" spans="10:22">
      <c r="J956" s="3"/>
      <c r="P956"/>
      <c r="S956" s="38"/>
      <c r="T956" s="38"/>
      <c r="U956" s="38"/>
      <c r="V956" s="38"/>
    </row>
    <row r="957" spans="10:22">
      <c r="J957" s="3"/>
      <c r="P957"/>
      <c r="S957" s="38"/>
      <c r="T957" s="38"/>
      <c r="U957" s="38"/>
      <c r="V957" s="38"/>
    </row>
    <row r="958" spans="10:22">
      <c r="J958" s="3"/>
      <c r="P958"/>
      <c r="S958" s="38"/>
      <c r="T958" s="38"/>
      <c r="U958" s="38"/>
      <c r="V958" s="38"/>
    </row>
    <row r="959" spans="10:22">
      <c r="J959" s="3"/>
      <c r="P959"/>
      <c r="S959" s="38"/>
      <c r="T959" s="38"/>
      <c r="U959" s="38"/>
      <c r="V959" s="38"/>
    </row>
    <row r="960" spans="10:22">
      <c r="J960" s="3"/>
      <c r="P960"/>
      <c r="S960" s="38"/>
      <c r="T960" s="38"/>
      <c r="U960" s="38"/>
      <c r="V960" s="38"/>
    </row>
    <row r="961" spans="10:22">
      <c r="J961" s="3"/>
      <c r="P961"/>
      <c r="S961" s="38"/>
      <c r="T961" s="38"/>
      <c r="U961" s="38"/>
      <c r="V961" s="38"/>
    </row>
    <row r="962" spans="10:22">
      <c r="J962" s="3"/>
      <c r="P962"/>
      <c r="S962" s="38"/>
      <c r="T962" s="38"/>
      <c r="U962" s="38"/>
      <c r="V962" s="38"/>
    </row>
    <row r="963" spans="10:22">
      <c r="J963" s="3"/>
      <c r="P963"/>
      <c r="S963" s="38"/>
      <c r="T963" s="38"/>
      <c r="U963" s="38"/>
      <c r="V963" s="38"/>
    </row>
    <row r="964" spans="10:22">
      <c r="J964" s="3"/>
      <c r="P964"/>
      <c r="S964" s="38"/>
      <c r="T964" s="38"/>
      <c r="U964" s="38"/>
      <c r="V964" s="38"/>
    </row>
    <row r="965" spans="10:22">
      <c r="J965" s="3"/>
      <c r="P965"/>
      <c r="S965" s="38"/>
      <c r="T965" s="38"/>
      <c r="U965" s="38"/>
      <c r="V965" s="38"/>
    </row>
    <row r="966" spans="10:22">
      <c r="J966" s="3"/>
      <c r="P966"/>
      <c r="S966" s="38"/>
      <c r="T966" s="38"/>
      <c r="U966" s="38"/>
      <c r="V966" s="38"/>
    </row>
    <row r="967" spans="10:22">
      <c r="J967" s="3"/>
      <c r="P967"/>
      <c r="S967" s="38"/>
      <c r="T967" s="38"/>
      <c r="U967" s="38"/>
      <c r="V967" s="38"/>
    </row>
    <row r="968" spans="10:22">
      <c r="J968" s="3"/>
      <c r="P968"/>
      <c r="S968" s="38"/>
      <c r="T968" s="38"/>
      <c r="U968" s="38"/>
      <c r="V968" s="38"/>
    </row>
    <row r="969" spans="10:22">
      <c r="J969" s="3"/>
      <c r="P969"/>
      <c r="S969" s="38"/>
      <c r="T969" s="38"/>
      <c r="U969" s="38"/>
      <c r="V969" s="38"/>
    </row>
    <row r="970" spans="10:22">
      <c r="J970" s="3"/>
      <c r="P970"/>
      <c r="S970" s="38"/>
      <c r="T970" s="38"/>
      <c r="U970" s="38"/>
      <c r="V970" s="38"/>
    </row>
    <row r="971" spans="10:22">
      <c r="J971" s="3"/>
      <c r="P971"/>
      <c r="S971" s="38"/>
      <c r="T971" s="38"/>
      <c r="U971" s="38"/>
      <c r="V971" s="38"/>
    </row>
    <row r="972" spans="10:22">
      <c r="J972" s="3"/>
      <c r="P972"/>
      <c r="S972" s="38"/>
      <c r="T972" s="38"/>
      <c r="U972" s="38"/>
      <c r="V972" s="38"/>
    </row>
    <row r="973" spans="10:22">
      <c r="J973" s="3"/>
      <c r="P973"/>
      <c r="S973" s="38"/>
      <c r="T973" s="38"/>
      <c r="U973" s="38"/>
      <c r="V973" s="38"/>
    </row>
    <row r="974" spans="10:22">
      <c r="J974" s="3"/>
      <c r="P974"/>
      <c r="S974" s="38"/>
      <c r="T974" s="38"/>
      <c r="U974" s="38"/>
      <c r="V974" s="38"/>
    </row>
    <row r="975" spans="10:22">
      <c r="J975" s="3"/>
      <c r="P975"/>
      <c r="S975" s="38"/>
      <c r="T975" s="38"/>
      <c r="U975" s="38"/>
      <c r="V975" s="38"/>
    </row>
    <row r="976" spans="10:22">
      <c r="J976" s="3"/>
      <c r="P976"/>
      <c r="S976" s="38"/>
      <c r="T976" s="38"/>
      <c r="U976" s="38"/>
      <c r="V976" s="38"/>
    </row>
    <row r="977" spans="10:22">
      <c r="J977" s="3"/>
      <c r="P977"/>
      <c r="S977" s="38"/>
      <c r="T977" s="38"/>
      <c r="U977" s="38"/>
      <c r="V977" s="38"/>
    </row>
    <row r="978" spans="10:22">
      <c r="J978" s="3"/>
      <c r="P978"/>
      <c r="S978" s="38"/>
      <c r="T978" s="38"/>
      <c r="U978" s="38"/>
      <c r="V978" s="38"/>
    </row>
    <row r="979" spans="10:22">
      <c r="S979" s="38"/>
      <c r="T979" s="38"/>
      <c r="U979" s="38"/>
      <c r="V979" s="38"/>
    </row>
    <row r="980" spans="10:22">
      <c r="J980" s="3"/>
      <c r="P980"/>
      <c r="S980" s="38"/>
      <c r="T980" s="38"/>
      <c r="U980" s="38"/>
      <c r="V980" s="38"/>
    </row>
    <row r="981" spans="10:22">
      <c r="J981" s="3"/>
      <c r="P981"/>
      <c r="S981" s="38"/>
      <c r="T981" s="38"/>
      <c r="U981" s="38"/>
      <c r="V981" s="38"/>
    </row>
    <row r="982" spans="10:22">
      <c r="J982" s="3"/>
      <c r="P982"/>
      <c r="S982" s="38"/>
      <c r="T982" s="38"/>
      <c r="U982" s="38"/>
      <c r="V982" s="38"/>
    </row>
    <row r="983" spans="10:22">
      <c r="J983" s="3"/>
      <c r="P983"/>
      <c r="S983" s="38"/>
      <c r="T983" s="38"/>
      <c r="U983" s="38"/>
      <c r="V983" s="38"/>
    </row>
    <row r="984" spans="10:22">
      <c r="J984" s="3"/>
      <c r="P984"/>
      <c r="S984" s="38"/>
      <c r="T984" s="38"/>
      <c r="U984" s="38"/>
      <c r="V984" s="38"/>
    </row>
    <row r="985" spans="10:22">
      <c r="J985" s="3"/>
      <c r="P985"/>
      <c r="S985" s="38"/>
      <c r="T985" s="38"/>
      <c r="U985" s="38"/>
      <c r="V985" s="38"/>
    </row>
    <row r="986" spans="10:22">
      <c r="J986" s="3"/>
      <c r="P986"/>
      <c r="S986" s="38"/>
      <c r="T986" s="38"/>
      <c r="U986" s="38"/>
      <c r="V986" s="38"/>
    </row>
    <row r="987" spans="10:22">
      <c r="J987" s="3"/>
      <c r="P987"/>
      <c r="S987" s="38"/>
      <c r="T987" s="38"/>
      <c r="U987" s="38"/>
      <c r="V987" s="38"/>
    </row>
    <row r="988" spans="10:22">
      <c r="J988" s="3"/>
      <c r="P988"/>
      <c r="S988" s="38"/>
      <c r="T988" s="38"/>
      <c r="U988" s="38"/>
      <c r="V988" s="38"/>
    </row>
    <row r="989" spans="10:22">
      <c r="J989" s="3"/>
      <c r="P989"/>
      <c r="S989" s="38"/>
      <c r="T989" s="38"/>
      <c r="U989" s="38"/>
      <c r="V989" s="38"/>
    </row>
    <row r="990" spans="10:22">
      <c r="J990" s="3"/>
      <c r="P990"/>
      <c r="S990" s="38"/>
      <c r="T990" s="38"/>
      <c r="U990" s="38"/>
      <c r="V990" s="38"/>
    </row>
    <row r="991" spans="10:22">
      <c r="J991" s="3"/>
      <c r="P991"/>
      <c r="S991" s="38"/>
      <c r="T991" s="38"/>
      <c r="U991" s="38"/>
      <c r="V991" s="38"/>
    </row>
    <row r="992" spans="10:22">
      <c r="J992" s="3"/>
      <c r="P992"/>
      <c r="S992" s="38"/>
      <c r="T992" s="38"/>
      <c r="U992" s="38"/>
      <c r="V992" s="38"/>
    </row>
    <row r="993" spans="10:22">
      <c r="J993" s="3"/>
      <c r="P993"/>
      <c r="S993" s="38"/>
      <c r="T993" s="38"/>
      <c r="U993" s="38"/>
      <c r="V993" s="38"/>
    </row>
    <row r="994" spans="10:22">
      <c r="J994" s="3"/>
      <c r="P994"/>
      <c r="S994" s="38"/>
      <c r="T994" s="38"/>
      <c r="U994" s="38"/>
      <c r="V994" s="38"/>
    </row>
    <row r="995" spans="10:22">
      <c r="J995" s="3"/>
      <c r="P995"/>
      <c r="S995" s="38"/>
      <c r="T995" s="38"/>
      <c r="U995" s="38"/>
      <c r="V995" s="38"/>
    </row>
    <row r="996" spans="10:22">
      <c r="J996" s="3"/>
      <c r="P996"/>
      <c r="S996" s="38"/>
      <c r="T996" s="38"/>
      <c r="U996" s="38"/>
      <c r="V996" s="38"/>
    </row>
    <row r="997" spans="10:22">
      <c r="J997" s="3"/>
      <c r="P997"/>
      <c r="S997" s="38"/>
      <c r="T997" s="38"/>
      <c r="U997" s="38"/>
      <c r="V997" s="38"/>
    </row>
    <row r="998" spans="10:22">
      <c r="J998" s="3"/>
      <c r="P998"/>
      <c r="S998" s="38"/>
      <c r="T998" s="38"/>
      <c r="U998" s="38"/>
      <c r="V998" s="38"/>
    </row>
    <row r="999" spans="10:22">
      <c r="J999" s="3"/>
      <c r="P999"/>
      <c r="S999" s="38"/>
      <c r="T999" s="38"/>
      <c r="U999" s="38"/>
      <c r="V999" s="38"/>
    </row>
    <row r="1000" spans="10:22">
      <c r="J1000" s="3"/>
      <c r="P1000"/>
      <c r="S1000" s="38"/>
      <c r="T1000" s="38"/>
      <c r="U1000" s="38"/>
      <c r="V1000" s="38"/>
    </row>
    <row r="1001" spans="10:22">
      <c r="J1001" s="3"/>
      <c r="P1001"/>
      <c r="S1001" s="38"/>
      <c r="T1001" s="38"/>
      <c r="U1001" s="38"/>
      <c r="V1001" s="38"/>
    </row>
    <row r="1002" spans="10:22">
      <c r="J1002" s="3"/>
      <c r="P1002"/>
      <c r="S1002" s="38"/>
      <c r="T1002" s="38"/>
      <c r="U1002" s="38"/>
      <c r="V1002" s="38"/>
    </row>
    <row r="1003" spans="10:22">
      <c r="J1003" s="3"/>
      <c r="P1003"/>
      <c r="S1003" s="38"/>
      <c r="T1003" s="38"/>
      <c r="U1003" s="38"/>
      <c r="V1003" s="38"/>
    </row>
    <row r="1004" spans="10:22">
      <c r="J1004" s="3"/>
      <c r="P1004"/>
      <c r="S1004" s="38"/>
      <c r="T1004" s="38"/>
      <c r="U1004" s="38"/>
      <c r="V1004" s="38"/>
    </row>
    <row r="1005" spans="10:22">
      <c r="J1005" s="3"/>
      <c r="P1005"/>
      <c r="S1005" s="38"/>
      <c r="T1005" s="38"/>
      <c r="U1005" s="38"/>
      <c r="V1005" s="38"/>
    </row>
    <row r="1006" spans="10:22">
      <c r="J1006" s="3"/>
      <c r="P1006"/>
      <c r="S1006" s="38"/>
      <c r="T1006" s="38"/>
      <c r="U1006" s="38"/>
      <c r="V1006" s="38"/>
    </row>
    <row r="1007" spans="10:22">
      <c r="J1007" s="3"/>
      <c r="P1007"/>
      <c r="S1007" s="38"/>
      <c r="T1007" s="38"/>
      <c r="U1007" s="38"/>
      <c r="V1007" s="38"/>
    </row>
    <row r="1008" spans="10:22">
      <c r="J1008" s="3"/>
      <c r="P1008"/>
      <c r="S1008" s="38"/>
      <c r="T1008" s="38"/>
      <c r="U1008" s="38"/>
      <c r="V1008" s="38"/>
    </row>
    <row r="1009" spans="10:22">
      <c r="J1009" s="3"/>
      <c r="P1009"/>
      <c r="S1009" s="38"/>
      <c r="T1009" s="38"/>
      <c r="U1009" s="38"/>
      <c r="V1009" s="38"/>
    </row>
    <row r="1010" spans="10:22">
      <c r="S1010" s="38"/>
      <c r="T1010" s="38"/>
      <c r="U1010" s="38"/>
      <c r="V1010" s="38"/>
    </row>
    <row r="1011" spans="10:22">
      <c r="S1011" s="38"/>
      <c r="T1011" s="38"/>
      <c r="U1011" s="38"/>
      <c r="V1011" s="38"/>
    </row>
    <row r="1012" spans="10:22">
      <c r="S1012" s="38"/>
      <c r="T1012" s="38"/>
      <c r="U1012" s="38"/>
      <c r="V1012" s="38"/>
    </row>
    <row r="1013" spans="10:22">
      <c r="J1013" s="3"/>
      <c r="P1013"/>
      <c r="S1013" s="38"/>
      <c r="T1013" s="38"/>
      <c r="U1013" s="38"/>
      <c r="V1013" s="38"/>
    </row>
    <row r="1014" spans="10:22">
      <c r="J1014" s="3"/>
      <c r="P1014"/>
      <c r="S1014" s="38"/>
      <c r="T1014" s="38"/>
      <c r="U1014" s="38"/>
      <c r="V1014" s="38"/>
    </row>
    <row r="1015" spans="10:22">
      <c r="J1015" s="3"/>
      <c r="P1015"/>
      <c r="S1015" s="38"/>
      <c r="T1015" s="38"/>
      <c r="U1015" s="38"/>
      <c r="V1015" s="38"/>
    </row>
    <row r="1016" spans="10:22">
      <c r="J1016" s="3"/>
      <c r="P1016"/>
      <c r="S1016" s="38"/>
      <c r="T1016" s="38"/>
      <c r="U1016" s="38"/>
      <c r="V1016" s="38"/>
    </row>
    <row r="1017" spans="10:22">
      <c r="J1017" s="3"/>
      <c r="P1017"/>
      <c r="S1017" s="38"/>
      <c r="T1017" s="38"/>
      <c r="U1017" s="38"/>
      <c r="V1017" s="38"/>
    </row>
    <row r="1018" spans="10:22">
      <c r="J1018" s="3"/>
      <c r="P1018"/>
      <c r="S1018" s="38"/>
      <c r="T1018" s="38"/>
      <c r="U1018" s="38"/>
      <c r="V1018" s="38"/>
    </row>
    <row r="1019" spans="10:22">
      <c r="J1019" s="3"/>
      <c r="P1019"/>
      <c r="S1019" s="38"/>
      <c r="T1019" s="38"/>
      <c r="U1019" s="38"/>
      <c r="V1019" s="38"/>
    </row>
    <row r="1020" spans="10:22">
      <c r="J1020" s="3"/>
      <c r="P1020"/>
      <c r="S1020" s="38"/>
      <c r="T1020" s="38"/>
      <c r="U1020" s="38"/>
      <c r="V1020" s="38"/>
    </row>
    <row r="1021" spans="10:22">
      <c r="J1021" s="3"/>
      <c r="P1021"/>
      <c r="S1021" s="38"/>
      <c r="T1021" s="38"/>
      <c r="U1021" s="38"/>
      <c r="V1021" s="38"/>
    </row>
    <row r="1022" spans="10:22">
      <c r="J1022" s="3"/>
      <c r="P1022"/>
      <c r="S1022" s="38"/>
      <c r="T1022" s="38"/>
      <c r="U1022" s="38"/>
      <c r="V1022" s="38"/>
    </row>
    <row r="1023" spans="10:22">
      <c r="P1023"/>
      <c r="S1023" s="38"/>
      <c r="T1023" s="38"/>
      <c r="U1023" s="38"/>
      <c r="V1023" s="38"/>
    </row>
    <row r="1024" spans="10:22">
      <c r="P1024"/>
      <c r="S1024" s="38"/>
      <c r="T1024" s="38"/>
      <c r="U1024" s="38"/>
      <c r="V1024" s="38"/>
    </row>
    <row r="1025" spans="10:22">
      <c r="J1025" s="3"/>
      <c r="P1025"/>
      <c r="S1025" s="38"/>
      <c r="T1025" s="38"/>
      <c r="U1025" s="38"/>
      <c r="V1025" s="38"/>
    </row>
    <row r="1026" spans="10:22">
      <c r="J1026" s="3"/>
      <c r="P1026"/>
      <c r="S1026" s="38"/>
      <c r="T1026" s="38"/>
      <c r="U1026" s="38"/>
      <c r="V1026" s="38"/>
    </row>
    <row r="1027" spans="10:22">
      <c r="J1027" s="3"/>
      <c r="P1027"/>
      <c r="S1027" s="38"/>
      <c r="T1027" s="38"/>
      <c r="U1027" s="38"/>
      <c r="V1027" s="38"/>
    </row>
    <row r="1028" spans="10:22">
      <c r="J1028" s="3"/>
      <c r="P1028"/>
      <c r="S1028" s="38"/>
      <c r="T1028" s="38"/>
      <c r="U1028" s="38"/>
      <c r="V1028" s="38"/>
    </row>
    <row r="1029" spans="10:22">
      <c r="J1029" s="3"/>
      <c r="P1029"/>
      <c r="S1029" s="38"/>
      <c r="T1029" s="38"/>
      <c r="U1029" s="38"/>
      <c r="V1029" s="38"/>
    </row>
    <row r="1030" spans="10:22">
      <c r="J1030" s="3"/>
      <c r="P1030"/>
      <c r="S1030" s="38"/>
      <c r="T1030" s="38"/>
      <c r="U1030" s="38"/>
      <c r="V1030" s="38"/>
    </row>
    <row r="1031" spans="10:22">
      <c r="J1031" s="3"/>
      <c r="P1031"/>
      <c r="S1031" s="38"/>
      <c r="T1031" s="38"/>
      <c r="U1031" s="38"/>
      <c r="V1031" s="38"/>
    </row>
    <row r="1032" spans="10:22">
      <c r="J1032" s="3"/>
      <c r="P1032"/>
      <c r="S1032" s="38"/>
      <c r="T1032" s="38"/>
      <c r="U1032" s="38"/>
      <c r="V1032" s="38"/>
    </row>
    <row r="1033" spans="10:22">
      <c r="J1033" s="3"/>
      <c r="P1033"/>
      <c r="S1033" s="38"/>
      <c r="T1033" s="38"/>
      <c r="U1033" s="38"/>
      <c r="V1033" s="38"/>
    </row>
    <row r="1034" spans="10:22">
      <c r="J1034" s="3"/>
      <c r="P1034"/>
      <c r="S1034" s="38"/>
      <c r="T1034" s="38"/>
      <c r="U1034" s="38"/>
      <c r="V1034" s="38"/>
    </row>
    <row r="1035" spans="10:22">
      <c r="J1035" s="3"/>
      <c r="P1035"/>
      <c r="S1035" s="38"/>
      <c r="T1035" s="38"/>
      <c r="U1035" s="38"/>
      <c r="V1035" s="38"/>
    </row>
    <row r="1036" spans="10:22">
      <c r="J1036" s="3"/>
      <c r="P1036"/>
      <c r="S1036" s="38"/>
      <c r="T1036" s="38"/>
      <c r="U1036" s="38"/>
      <c r="V1036" s="38"/>
    </row>
    <row r="1037" spans="10:22">
      <c r="J1037" s="3"/>
      <c r="P1037"/>
      <c r="S1037" s="38"/>
      <c r="T1037" s="38"/>
      <c r="U1037" s="38"/>
      <c r="V1037" s="38"/>
    </row>
    <row r="1038" spans="10:22">
      <c r="J1038" s="3"/>
      <c r="P1038"/>
      <c r="S1038" s="38"/>
      <c r="T1038" s="38"/>
      <c r="U1038" s="38"/>
      <c r="V1038" s="38"/>
    </row>
    <row r="1039" spans="10:22">
      <c r="J1039" s="3"/>
      <c r="P1039"/>
      <c r="S1039" s="38"/>
      <c r="T1039" s="38"/>
      <c r="U1039" s="38"/>
      <c r="V1039" s="38"/>
    </row>
    <row r="1040" spans="10:22">
      <c r="J1040" s="3"/>
      <c r="P1040"/>
      <c r="S1040" s="38"/>
      <c r="T1040" s="38"/>
      <c r="U1040" s="38"/>
      <c r="V1040" s="38"/>
    </row>
    <row r="1041" spans="10:22">
      <c r="J1041" s="3"/>
      <c r="P1041"/>
      <c r="S1041" s="38"/>
      <c r="T1041" s="38"/>
      <c r="U1041" s="38"/>
      <c r="V1041" s="38"/>
    </row>
    <row r="1042" spans="10:22">
      <c r="J1042" s="3"/>
      <c r="P1042"/>
      <c r="S1042" s="38"/>
      <c r="T1042" s="38"/>
      <c r="U1042" s="38"/>
      <c r="V1042" s="38"/>
    </row>
    <row r="1043" spans="10:22">
      <c r="J1043" s="3"/>
      <c r="P1043"/>
      <c r="S1043" s="38"/>
      <c r="T1043" s="38"/>
      <c r="U1043" s="38"/>
      <c r="V1043" s="38"/>
    </row>
    <row r="1044" spans="10:22">
      <c r="J1044" s="3"/>
      <c r="P1044"/>
      <c r="S1044" s="38"/>
      <c r="T1044" s="38"/>
      <c r="U1044" s="38"/>
      <c r="V1044" s="38"/>
    </row>
    <row r="1045" spans="10:22">
      <c r="J1045" s="3"/>
      <c r="P1045"/>
      <c r="S1045" s="38"/>
      <c r="T1045" s="38"/>
      <c r="U1045" s="38"/>
      <c r="V1045" s="38"/>
    </row>
    <row r="1046" spans="10:22">
      <c r="J1046" s="3"/>
      <c r="P1046"/>
      <c r="S1046" s="38"/>
      <c r="T1046" s="38"/>
      <c r="U1046" s="38"/>
      <c r="V1046" s="38"/>
    </row>
    <row r="1047" spans="10:22">
      <c r="J1047" s="3"/>
      <c r="P1047"/>
      <c r="S1047" s="38"/>
      <c r="T1047" s="38"/>
      <c r="U1047" s="38"/>
      <c r="V1047" s="38"/>
    </row>
    <row r="1048" spans="10:22">
      <c r="J1048" s="3"/>
      <c r="P1048"/>
      <c r="S1048" s="38"/>
      <c r="T1048" s="38"/>
      <c r="U1048" s="38"/>
      <c r="V1048" s="38"/>
    </row>
    <row r="1049" spans="10:22">
      <c r="J1049" s="3"/>
      <c r="P1049"/>
      <c r="S1049" s="38"/>
      <c r="T1049" s="38"/>
      <c r="U1049" s="38"/>
      <c r="V1049" s="38"/>
    </row>
    <row r="1050" spans="10:22">
      <c r="J1050" s="3"/>
      <c r="P1050"/>
      <c r="S1050" s="38"/>
      <c r="T1050" s="38"/>
      <c r="U1050" s="38"/>
      <c r="V1050" s="38"/>
    </row>
    <row r="1051" spans="10:22">
      <c r="J1051" s="3"/>
      <c r="P1051"/>
      <c r="S1051" s="38"/>
      <c r="T1051" s="38"/>
      <c r="U1051" s="38"/>
      <c r="V1051" s="38"/>
    </row>
    <row r="1052" spans="10:22">
      <c r="J1052" s="3"/>
      <c r="P1052"/>
      <c r="S1052" s="38"/>
      <c r="T1052" s="38"/>
      <c r="U1052" s="38"/>
      <c r="V1052" s="38"/>
    </row>
    <row r="1053" spans="10:22">
      <c r="J1053" s="3"/>
      <c r="P1053"/>
      <c r="S1053" s="38"/>
      <c r="T1053" s="38"/>
      <c r="U1053" s="38"/>
      <c r="V1053" s="38"/>
    </row>
    <row r="1054" spans="10:22">
      <c r="J1054" s="3"/>
      <c r="P1054"/>
      <c r="S1054" s="38"/>
      <c r="T1054" s="38"/>
      <c r="U1054" s="38"/>
      <c r="V1054" s="38"/>
    </row>
    <row r="1055" spans="10:22">
      <c r="J1055" s="3"/>
      <c r="P1055"/>
      <c r="S1055" s="38"/>
      <c r="T1055" s="38"/>
      <c r="U1055" s="38"/>
      <c r="V1055" s="38"/>
    </row>
    <row r="1056" spans="10:22">
      <c r="J1056" s="3"/>
      <c r="P1056"/>
      <c r="S1056" s="38"/>
      <c r="T1056" s="38"/>
      <c r="U1056" s="38"/>
      <c r="V1056" s="38"/>
    </row>
    <row r="1057" spans="10:22">
      <c r="J1057" s="3"/>
      <c r="P1057"/>
      <c r="S1057" s="38"/>
      <c r="T1057" s="38"/>
      <c r="U1057" s="38"/>
      <c r="V1057" s="38"/>
    </row>
    <row r="1058" spans="10:22">
      <c r="J1058" s="3"/>
      <c r="P1058"/>
      <c r="S1058" s="38"/>
      <c r="T1058" s="38"/>
      <c r="U1058" s="38"/>
      <c r="V1058" s="38"/>
    </row>
    <row r="1059" spans="10:22">
      <c r="J1059" s="3"/>
      <c r="P1059"/>
      <c r="S1059" s="38"/>
      <c r="T1059" s="38"/>
      <c r="U1059" s="38"/>
      <c r="V1059" s="38"/>
    </row>
    <row r="1060" spans="10:22">
      <c r="J1060" s="3"/>
      <c r="P1060"/>
      <c r="S1060" s="38"/>
      <c r="T1060" s="38"/>
      <c r="U1060" s="38"/>
      <c r="V1060" s="38"/>
    </row>
    <row r="1061" spans="10:22">
      <c r="J1061" s="3"/>
      <c r="P1061"/>
      <c r="S1061" s="38"/>
      <c r="T1061" s="38"/>
      <c r="U1061" s="38"/>
      <c r="V1061" s="38"/>
    </row>
    <row r="1062" spans="10:22">
      <c r="J1062" s="3"/>
      <c r="P1062"/>
      <c r="S1062" s="38"/>
      <c r="T1062" s="38"/>
      <c r="U1062" s="38"/>
      <c r="V1062" s="38"/>
    </row>
    <row r="1063" spans="10:22">
      <c r="J1063" s="3"/>
      <c r="P1063"/>
      <c r="S1063" s="38"/>
      <c r="T1063" s="38"/>
      <c r="U1063" s="38"/>
      <c r="V1063" s="38"/>
    </row>
    <row r="1064" spans="10:22">
      <c r="J1064" s="3"/>
      <c r="P1064"/>
      <c r="S1064" s="38"/>
      <c r="T1064" s="38"/>
      <c r="U1064" s="38"/>
      <c r="V1064" s="38"/>
    </row>
    <row r="1065" spans="10:22">
      <c r="J1065" s="3"/>
      <c r="P1065"/>
      <c r="S1065" s="38"/>
      <c r="T1065" s="38"/>
      <c r="U1065" s="38"/>
      <c r="V1065" s="38"/>
    </row>
    <row r="1066" spans="10:22">
      <c r="J1066" s="3"/>
      <c r="P1066"/>
      <c r="S1066" s="38"/>
      <c r="T1066" s="38"/>
      <c r="U1066" s="38"/>
      <c r="V1066" s="38"/>
    </row>
    <row r="1067" spans="10:22">
      <c r="J1067" s="3"/>
      <c r="P1067"/>
      <c r="S1067" s="38"/>
      <c r="T1067" s="38"/>
      <c r="U1067" s="38"/>
      <c r="V1067" s="38"/>
    </row>
    <row r="1068" spans="10:22">
      <c r="J1068" s="3"/>
      <c r="P1068"/>
      <c r="S1068" s="38"/>
      <c r="T1068" s="38"/>
      <c r="U1068" s="38"/>
      <c r="V1068" s="38"/>
    </row>
    <row r="1069" spans="10:22">
      <c r="J1069" s="3"/>
      <c r="P1069"/>
      <c r="S1069" s="38"/>
      <c r="T1069" s="38"/>
      <c r="U1069" s="38"/>
      <c r="V1069" s="38"/>
    </row>
    <row r="1070" spans="10:22">
      <c r="J1070" s="3"/>
      <c r="P1070"/>
      <c r="S1070" s="38"/>
      <c r="T1070" s="38"/>
      <c r="U1070" s="38"/>
      <c r="V1070" s="38"/>
    </row>
    <row r="1071" spans="10:22">
      <c r="J1071" s="3"/>
      <c r="P1071"/>
      <c r="S1071" s="38"/>
      <c r="T1071" s="38"/>
      <c r="U1071" s="38"/>
      <c r="V1071" s="38"/>
    </row>
    <row r="1072" spans="10:22">
      <c r="J1072" s="3"/>
      <c r="P1072"/>
      <c r="S1072" s="38"/>
      <c r="T1072" s="38"/>
      <c r="U1072" s="38"/>
      <c r="V1072" s="38"/>
    </row>
    <row r="1073" spans="10:22">
      <c r="J1073" s="3"/>
      <c r="P1073"/>
      <c r="S1073" s="38"/>
      <c r="T1073" s="38"/>
      <c r="U1073" s="38"/>
      <c r="V1073" s="38"/>
    </row>
    <row r="1074" spans="10:22">
      <c r="J1074" s="3"/>
      <c r="P1074"/>
      <c r="S1074" s="38"/>
      <c r="T1074" s="38"/>
      <c r="U1074" s="38"/>
      <c r="V1074" s="38"/>
    </row>
    <row r="1075" spans="10:22">
      <c r="J1075" s="3"/>
      <c r="P1075"/>
      <c r="S1075" s="38"/>
      <c r="T1075" s="38"/>
      <c r="U1075" s="38"/>
      <c r="V1075" s="38"/>
    </row>
    <row r="1076" spans="10:22">
      <c r="J1076" s="3"/>
      <c r="P1076"/>
      <c r="S1076" s="38"/>
      <c r="T1076" s="38"/>
      <c r="U1076" s="38"/>
      <c r="V1076" s="38"/>
    </row>
    <row r="1077" spans="10:22">
      <c r="J1077" s="3"/>
      <c r="P1077"/>
      <c r="S1077" s="38"/>
      <c r="T1077" s="38"/>
      <c r="U1077" s="38"/>
      <c r="V1077" s="38"/>
    </row>
    <row r="1078" spans="10:22">
      <c r="J1078" s="3"/>
      <c r="P1078"/>
      <c r="S1078" s="38"/>
      <c r="T1078" s="38"/>
      <c r="U1078" s="38"/>
      <c r="V1078" s="38"/>
    </row>
    <row r="1079" spans="10:22">
      <c r="J1079" s="3"/>
      <c r="P1079"/>
      <c r="S1079" s="38"/>
      <c r="T1079" s="38"/>
      <c r="U1079" s="38"/>
      <c r="V1079" s="38"/>
    </row>
    <row r="1080" spans="10:22">
      <c r="J1080" s="3"/>
      <c r="P1080"/>
      <c r="S1080" s="38"/>
      <c r="T1080" s="38"/>
      <c r="U1080" s="38"/>
      <c r="V1080" s="38"/>
    </row>
    <row r="1081" spans="10:22">
      <c r="J1081" s="3"/>
      <c r="P1081"/>
      <c r="S1081" s="38"/>
      <c r="T1081" s="38"/>
      <c r="U1081" s="38"/>
      <c r="V1081" s="38"/>
    </row>
    <row r="1082" spans="10:22">
      <c r="J1082" s="3"/>
      <c r="P1082"/>
      <c r="S1082" s="38"/>
      <c r="T1082" s="38"/>
      <c r="U1082" s="38"/>
      <c r="V1082" s="38"/>
    </row>
    <row r="1083" spans="10:22">
      <c r="J1083" s="3"/>
      <c r="P1083"/>
      <c r="S1083" s="38"/>
      <c r="T1083" s="38"/>
      <c r="U1083" s="38"/>
      <c r="V1083" s="38"/>
    </row>
    <row r="1084" spans="10:22">
      <c r="J1084" s="3"/>
      <c r="P1084"/>
      <c r="S1084" s="38"/>
      <c r="T1084" s="38"/>
      <c r="U1084" s="38"/>
      <c r="V1084" s="38"/>
    </row>
    <row r="1085" spans="10:22">
      <c r="J1085" s="3"/>
      <c r="P1085"/>
      <c r="S1085" s="38"/>
      <c r="T1085" s="38"/>
      <c r="U1085" s="38"/>
      <c r="V1085" s="38"/>
    </row>
    <row r="1086" spans="10:22">
      <c r="J1086" s="3"/>
      <c r="P1086"/>
      <c r="S1086" s="38"/>
      <c r="T1086" s="38"/>
      <c r="U1086" s="38"/>
      <c r="V1086" s="38"/>
    </row>
    <row r="1087" spans="10:22">
      <c r="J1087" s="3"/>
      <c r="P1087"/>
      <c r="S1087" s="38"/>
      <c r="T1087" s="38"/>
      <c r="U1087" s="38"/>
      <c r="V1087" s="38"/>
    </row>
    <row r="1088" spans="10:22">
      <c r="J1088" s="3"/>
      <c r="P1088"/>
      <c r="S1088" s="38"/>
      <c r="T1088" s="38"/>
      <c r="U1088" s="38"/>
      <c r="V1088" s="38"/>
    </row>
    <row r="1089" spans="10:22">
      <c r="J1089" s="3"/>
      <c r="P1089"/>
      <c r="S1089" s="38"/>
      <c r="T1089" s="38"/>
      <c r="U1089" s="38"/>
      <c r="V1089" s="38"/>
    </row>
    <row r="1090" spans="10:22">
      <c r="J1090" s="3"/>
      <c r="P1090"/>
      <c r="S1090" s="38"/>
      <c r="T1090" s="38"/>
      <c r="U1090" s="38"/>
      <c r="V1090" s="38"/>
    </row>
    <row r="1091" spans="10:22">
      <c r="J1091" s="3"/>
      <c r="P1091"/>
      <c r="S1091" s="38"/>
      <c r="T1091" s="38"/>
      <c r="U1091" s="38"/>
      <c r="V1091" s="38"/>
    </row>
    <row r="1092" spans="10:22">
      <c r="J1092" s="3"/>
      <c r="P1092"/>
      <c r="S1092" s="38"/>
      <c r="T1092" s="38"/>
      <c r="U1092" s="38"/>
      <c r="V1092" s="38"/>
    </row>
    <row r="1093" spans="10:22">
      <c r="J1093" s="3"/>
      <c r="P1093"/>
      <c r="S1093" s="38"/>
      <c r="T1093" s="38"/>
      <c r="U1093" s="38"/>
      <c r="V1093" s="38"/>
    </row>
    <row r="1094" spans="10:22">
      <c r="J1094" s="3"/>
      <c r="P1094"/>
      <c r="S1094" s="38"/>
      <c r="T1094" s="38"/>
      <c r="U1094" s="38"/>
      <c r="V1094" s="38"/>
    </row>
    <row r="1095" spans="10:22">
      <c r="J1095" s="3"/>
      <c r="P1095"/>
      <c r="S1095" s="38"/>
      <c r="T1095" s="38"/>
      <c r="U1095" s="38"/>
      <c r="V1095" s="38"/>
    </row>
    <row r="1096" spans="10:22">
      <c r="J1096" s="3"/>
      <c r="P1096"/>
      <c r="S1096" s="38"/>
      <c r="T1096" s="38"/>
      <c r="U1096" s="38"/>
      <c r="V1096" s="38"/>
    </row>
    <row r="1097" spans="10:22">
      <c r="J1097" s="3"/>
      <c r="P1097"/>
      <c r="S1097" s="38"/>
      <c r="T1097" s="38"/>
      <c r="U1097" s="38"/>
      <c r="V1097" s="38"/>
    </row>
    <row r="1098" spans="10:22">
      <c r="J1098" s="3"/>
      <c r="P1098"/>
      <c r="S1098" s="38"/>
      <c r="T1098" s="38"/>
      <c r="U1098" s="38"/>
      <c r="V1098" s="38"/>
    </row>
    <row r="1099" spans="10:22">
      <c r="J1099" s="3"/>
      <c r="P1099"/>
      <c r="S1099" s="38"/>
      <c r="T1099" s="38"/>
      <c r="U1099" s="38"/>
      <c r="V1099" s="38"/>
    </row>
    <row r="1100" spans="10:22">
      <c r="J1100" s="3"/>
      <c r="P1100"/>
      <c r="S1100" s="38"/>
      <c r="T1100" s="38"/>
      <c r="U1100" s="38"/>
      <c r="V1100" s="38"/>
    </row>
    <row r="1101" spans="10:22">
      <c r="J1101" s="3"/>
      <c r="P1101"/>
      <c r="S1101" s="38"/>
      <c r="T1101" s="38"/>
      <c r="U1101" s="38"/>
      <c r="V1101" s="38"/>
    </row>
    <row r="1102" spans="10:22">
      <c r="J1102" s="3"/>
      <c r="P1102"/>
      <c r="S1102" s="38"/>
      <c r="T1102" s="38"/>
      <c r="U1102" s="38"/>
      <c r="V1102" s="38"/>
    </row>
    <row r="1103" spans="10:22">
      <c r="J1103" s="3"/>
      <c r="P1103"/>
      <c r="S1103" s="38"/>
      <c r="T1103" s="38"/>
      <c r="U1103" s="38"/>
      <c r="V1103" s="38"/>
    </row>
    <row r="1104" spans="10:22">
      <c r="J1104" s="3"/>
      <c r="P1104"/>
      <c r="S1104" s="38"/>
      <c r="T1104" s="38"/>
      <c r="U1104" s="38"/>
      <c r="V1104" s="38"/>
    </row>
    <row r="1105" spans="10:22">
      <c r="J1105" s="3"/>
      <c r="P1105"/>
      <c r="S1105" s="38"/>
      <c r="T1105" s="38"/>
      <c r="U1105" s="38"/>
      <c r="V1105" s="38"/>
    </row>
    <row r="1106" spans="10:22">
      <c r="J1106" s="3"/>
      <c r="P1106"/>
      <c r="S1106" s="38"/>
      <c r="T1106" s="38"/>
      <c r="U1106" s="38"/>
      <c r="V1106" s="38"/>
    </row>
    <row r="1107" spans="10:22">
      <c r="J1107" s="3"/>
      <c r="P1107"/>
      <c r="S1107" s="38"/>
      <c r="T1107" s="38"/>
      <c r="U1107" s="38"/>
      <c r="V1107" s="38"/>
    </row>
    <row r="1108" spans="10:22">
      <c r="J1108" s="3"/>
      <c r="P1108"/>
      <c r="S1108" s="38"/>
      <c r="T1108" s="38"/>
      <c r="U1108" s="38"/>
      <c r="V1108" s="38"/>
    </row>
    <row r="1109" spans="10:22">
      <c r="J1109" s="3"/>
      <c r="P1109"/>
      <c r="S1109" s="38"/>
      <c r="T1109" s="38"/>
      <c r="U1109" s="38"/>
      <c r="V1109" s="38"/>
    </row>
    <row r="1110" spans="10:22">
      <c r="J1110" s="3"/>
      <c r="P1110"/>
      <c r="S1110" s="38"/>
      <c r="T1110" s="38"/>
      <c r="U1110" s="38"/>
      <c r="V1110" s="38"/>
    </row>
    <row r="1111" spans="10:22">
      <c r="J1111" s="3"/>
      <c r="P1111"/>
      <c r="S1111" s="38"/>
      <c r="T1111" s="38"/>
      <c r="U1111" s="38"/>
      <c r="V1111" s="38"/>
    </row>
    <row r="1112" spans="10:22">
      <c r="J1112" s="3"/>
      <c r="P1112"/>
      <c r="S1112" s="38"/>
      <c r="T1112" s="38"/>
      <c r="U1112" s="38"/>
      <c r="V1112" s="38"/>
    </row>
    <row r="1113" spans="10:22">
      <c r="J1113" s="3"/>
      <c r="P1113"/>
      <c r="S1113" s="38"/>
      <c r="T1113" s="38"/>
      <c r="U1113" s="38"/>
      <c r="V1113" s="38"/>
    </row>
    <row r="1114" spans="10:22">
      <c r="J1114" s="3"/>
      <c r="P1114"/>
      <c r="S1114" s="38"/>
      <c r="T1114" s="38"/>
      <c r="U1114" s="38"/>
      <c r="V1114" s="38"/>
    </row>
    <row r="1115" spans="10:22">
      <c r="J1115" s="3"/>
      <c r="P1115"/>
      <c r="S1115" s="38"/>
      <c r="T1115" s="38"/>
      <c r="U1115" s="38"/>
      <c r="V1115" s="38"/>
    </row>
    <row r="1116" spans="10:22">
      <c r="J1116" s="3"/>
      <c r="P1116"/>
      <c r="S1116" s="38"/>
      <c r="T1116" s="38"/>
      <c r="U1116" s="38"/>
      <c r="V1116" s="38"/>
    </row>
    <row r="1117" spans="10:22">
      <c r="J1117" s="3"/>
      <c r="P1117"/>
      <c r="S1117" s="38"/>
      <c r="T1117" s="38"/>
      <c r="U1117" s="38"/>
      <c r="V1117" s="38"/>
    </row>
    <row r="1118" spans="10:22">
      <c r="J1118" s="3"/>
      <c r="P1118"/>
      <c r="S1118" s="38"/>
      <c r="T1118" s="38"/>
      <c r="U1118" s="38"/>
      <c r="V1118" s="38"/>
    </row>
    <row r="1119" spans="10:22">
      <c r="J1119" s="3"/>
      <c r="P1119"/>
      <c r="S1119" s="38"/>
      <c r="T1119" s="38"/>
      <c r="U1119" s="38"/>
      <c r="V1119" s="38"/>
    </row>
    <row r="1120" spans="10:22">
      <c r="J1120" s="3"/>
      <c r="P1120"/>
      <c r="S1120" s="38"/>
      <c r="T1120" s="38"/>
      <c r="U1120" s="38"/>
      <c r="V1120" s="38"/>
    </row>
    <row r="1121" spans="10:22">
      <c r="J1121" s="3"/>
      <c r="P1121"/>
      <c r="S1121" s="38"/>
      <c r="T1121" s="38"/>
      <c r="U1121" s="38"/>
      <c r="V1121" s="38"/>
    </row>
    <row r="1122" spans="10:22">
      <c r="J1122" s="3"/>
      <c r="P1122"/>
      <c r="S1122" s="38"/>
      <c r="T1122" s="38"/>
      <c r="U1122" s="38"/>
      <c r="V1122" s="38"/>
    </row>
    <row r="1123" spans="10:22">
      <c r="J1123" s="3"/>
      <c r="P1123"/>
      <c r="S1123" s="38"/>
      <c r="T1123" s="38"/>
      <c r="U1123" s="38"/>
      <c r="V1123" s="38"/>
    </row>
    <row r="1124" spans="10:22">
      <c r="J1124" s="3"/>
      <c r="P1124"/>
      <c r="S1124" s="38"/>
      <c r="T1124" s="38"/>
      <c r="U1124" s="38"/>
      <c r="V1124" s="38"/>
    </row>
    <row r="1125" spans="10:22">
      <c r="J1125" s="3"/>
      <c r="P1125"/>
      <c r="S1125" s="38"/>
      <c r="T1125" s="38"/>
      <c r="U1125" s="38"/>
      <c r="V1125" s="38"/>
    </row>
    <row r="1126" spans="10:22">
      <c r="J1126" s="3"/>
      <c r="P1126"/>
      <c r="S1126" s="38"/>
      <c r="T1126" s="38"/>
      <c r="U1126" s="38"/>
      <c r="V1126" s="38"/>
    </row>
    <row r="1127" spans="10:22">
      <c r="J1127" s="3"/>
      <c r="P1127"/>
      <c r="S1127" s="38"/>
      <c r="T1127" s="38"/>
      <c r="U1127" s="38"/>
      <c r="V1127" s="38"/>
    </row>
    <row r="1128" spans="10:22">
      <c r="J1128" s="3"/>
      <c r="P1128"/>
      <c r="S1128" s="38"/>
      <c r="T1128" s="38"/>
      <c r="U1128" s="38"/>
      <c r="V1128" s="38"/>
    </row>
    <row r="1129" spans="10:22">
      <c r="J1129" s="3"/>
      <c r="P1129"/>
      <c r="S1129" s="38"/>
      <c r="T1129" s="38"/>
      <c r="U1129" s="38"/>
      <c r="V1129" s="38"/>
    </row>
    <row r="1130" spans="10:22">
      <c r="J1130" s="3"/>
      <c r="P1130"/>
      <c r="S1130" s="38"/>
      <c r="T1130" s="38"/>
      <c r="U1130" s="38"/>
      <c r="V1130" s="38"/>
    </row>
    <row r="1131" spans="10:22">
      <c r="J1131" s="3"/>
      <c r="P1131"/>
      <c r="S1131" s="38"/>
      <c r="T1131" s="38"/>
      <c r="U1131" s="38"/>
      <c r="V1131" s="38"/>
    </row>
    <row r="1132" spans="10:22">
      <c r="J1132" s="3"/>
      <c r="P1132"/>
      <c r="S1132" s="38"/>
      <c r="T1132" s="38"/>
      <c r="U1132" s="38"/>
      <c r="V1132" s="38"/>
    </row>
    <row r="1133" spans="10:22">
      <c r="J1133" s="3"/>
      <c r="P1133"/>
      <c r="S1133" s="38"/>
      <c r="T1133" s="38"/>
      <c r="U1133" s="38"/>
      <c r="V1133" s="38"/>
    </row>
    <row r="1134" spans="10:22">
      <c r="J1134" s="3"/>
      <c r="P1134"/>
      <c r="S1134" s="38"/>
      <c r="T1134" s="38"/>
      <c r="U1134" s="38"/>
      <c r="V1134" s="38"/>
    </row>
    <row r="1135" spans="10:22">
      <c r="J1135" s="3"/>
      <c r="P1135"/>
      <c r="S1135" s="38"/>
      <c r="T1135" s="38"/>
      <c r="U1135" s="38"/>
      <c r="V1135" s="38"/>
    </row>
    <row r="1136" spans="10:22">
      <c r="J1136" s="3"/>
      <c r="P1136"/>
      <c r="S1136" s="38"/>
      <c r="T1136" s="38"/>
      <c r="U1136" s="38"/>
      <c r="V1136" s="38"/>
    </row>
    <row r="1137" spans="10:22">
      <c r="J1137" s="3"/>
      <c r="P1137"/>
      <c r="S1137" s="38"/>
      <c r="T1137" s="38"/>
      <c r="U1137" s="38"/>
      <c r="V1137" s="38"/>
    </row>
    <row r="1138" spans="10:22">
      <c r="J1138" s="3"/>
      <c r="P1138"/>
      <c r="S1138" s="38"/>
      <c r="T1138" s="38"/>
      <c r="U1138" s="38"/>
      <c r="V1138" s="38"/>
    </row>
    <row r="1139" spans="10:22">
      <c r="J1139" s="3"/>
      <c r="P1139"/>
      <c r="S1139" s="38"/>
      <c r="T1139" s="38"/>
      <c r="U1139" s="38"/>
      <c r="V1139" s="38"/>
    </row>
    <row r="1140" spans="10:22">
      <c r="J1140" s="3"/>
      <c r="P1140"/>
      <c r="S1140" s="38"/>
      <c r="T1140" s="38"/>
      <c r="U1140" s="38"/>
      <c r="V1140" s="38"/>
    </row>
    <row r="1141" spans="10:22">
      <c r="J1141" s="3"/>
      <c r="P1141"/>
      <c r="S1141" s="38"/>
      <c r="T1141" s="38"/>
      <c r="U1141" s="38"/>
      <c r="V1141" s="38"/>
    </row>
    <row r="1142" spans="10:22">
      <c r="J1142" s="3"/>
      <c r="P1142"/>
      <c r="S1142" s="38"/>
      <c r="T1142" s="38"/>
      <c r="U1142" s="38"/>
      <c r="V1142" s="38"/>
    </row>
    <row r="1143" spans="10:22">
      <c r="J1143" s="3"/>
      <c r="P1143"/>
      <c r="S1143" s="38"/>
      <c r="T1143" s="38"/>
      <c r="U1143" s="38"/>
      <c r="V1143" s="38"/>
    </row>
    <row r="1144" spans="10:22">
      <c r="J1144" s="3"/>
      <c r="P1144"/>
      <c r="S1144" s="38"/>
      <c r="T1144" s="38"/>
      <c r="U1144" s="38"/>
      <c r="V1144" s="38"/>
    </row>
    <row r="1145" spans="10:22">
      <c r="J1145" s="3"/>
      <c r="P1145"/>
      <c r="S1145" s="38"/>
      <c r="T1145" s="38"/>
      <c r="U1145" s="38"/>
      <c r="V1145" s="38"/>
    </row>
    <row r="1146" spans="10:22">
      <c r="J1146" s="3"/>
      <c r="P1146"/>
      <c r="S1146" s="38"/>
      <c r="T1146" s="38"/>
      <c r="U1146" s="38"/>
      <c r="V1146" s="38"/>
    </row>
    <row r="1147" spans="10:22">
      <c r="J1147" s="3"/>
      <c r="P1147"/>
      <c r="S1147" s="38"/>
      <c r="T1147" s="38"/>
      <c r="U1147" s="38"/>
      <c r="V1147" s="38"/>
    </row>
    <row r="1148" spans="10:22">
      <c r="J1148" s="3"/>
      <c r="P1148"/>
      <c r="S1148" s="38"/>
      <c r="T1148" s="38"/>
      <c r="U1148" s="38"/>
      <c r="V1148" s="38"/>
    </row>
    <row r="1149" spans="10:22">
      <c r="J1149" s="3"/>
      <c r="P1149"/>
      <c r="S1149" s="38"/>
      <c r="T1149" s="38"/>
      <c r="U1149" s="38"/>
      <c r="V1149" s="38"/>
    </row>
    <row r="1150" spans="10:22">
      <c r="J1150" s="3"/>
      <c r="P1150"/>
      <c r="S1150" s="38"/>
      <c r="T1150" s="38"/>
      <c r="U1150" s="38"/>
      <c r="V1150" s="38"/>
    </row>
    <row r="1151" spans="10:22">
      <c r="J1151" s="3"/>
      <c r="P1151"/>
      <c r="S1151" s="38"/>
      <c r="T1151" s="38"/>
      <c r="U1151" s="38"/>
      <c r="V1151" s="38"/>
    </row>
    <row r="1152" spans="10:22">
      <c r="J1152" s="3"/>
      <c r="P1152"/>
      <c r="S1152" s="38"/>
      <c r="T1152" s="38"/>
      <c r="U1152" s="38"/>
      <c r="V1152" s="38"/>
    </row>
    <row r="1153" spans="10:22">
      <c r="J1153" s="3"/>
      <c r="P1153"/>
      <c r="S1153" s="38"/>
      <c r="T1153" s="38"/>
      <c r="U1153" s="38"/>
      <c r="V1153" s="38"/>
    </row>
    <row r="1154" spans="10:22">
      <c r="J1154" s="3"/>
      <c r="P1154"/>
      <c r="S1154" s="38"/>
      <c r="T1154" s="38"/>
      <c r="U1154" s="38"/>
      <c r="V1154" s="38"/>
    </row>
    <row r="1155" spans="10:22">
      <c r="J1155" s="3"/>
      <c r="P1155"/>
      <c r="S1155" s="38"/>
      <c r="T1155" s="38"/>
      <c r="U1155" s="38"/>
      <c r="V1155" s="38"/>
    </row>
    <row r="1156" spans="10:22">
      <c r="J1156" s="3"/>
      <c r="P1156"/>
      <c r="S1156" s="38"/>
      <c r="T1156" s="38"/>
      <c r="U1156" s="38"/>
      <c r="V1156" s="38"/>
    </row>
    <row r="1157" spans="10:22">
      <c r="J1157" s="3"/>
      <c r="P1157"/>
      <c r="S1157" s="38"/>
      <c r="T1157" s="38"/>
      <c r="U1157" s="38"/>
      <c r="V1157" s="38"/>
    </row>
    <row r="1158" spans="10:22">
      <c r="J1158" s="3"/>
      <c r="P1158"/>
      <c r="S1158" s="38"/>
      <c r="T1158" s="38"/>
      <c r="U1158" s="38"/>
      <c r="V1158" s="38"/>
    </row>
    <row r="1159" spans="10:22">
      <c r="J1159" s="3"/>
      <c r="P1159"/>
      <c r="S1159" s="38"/>
      <c r="T1159" s="38"/>
      <c r="U1159" s="38"/>
      <c r="V1159" s="38"/>
    </row>
    <row r="1160" spans="10:22">
      <c r="J1160" s="3"/>
      <c r="P1160"/>
      <c r="S1160" s="38"/>
      <c r="T1160" s="38"/>
      <c r="U1160" s="38"/>
      <c r="V1160" s="38"/>
    </row>
    <row r="1161" spans="10:22">
      <c r="J1161" s="3"/>
      <c r="P1161"/>
      <c r="S1161" s="38"/>
      <c r="T1161" s="38"/>
      <c r="U1161" s="38"/>
      <c r="V1161" s="38"/>
    </row>
    <row r="1162" spans="10:22">
      <c r="J1162" s="3"/>
      <c r="P1162"/>
      <c r="S1162" s="38"/>
      <c r="T1162" s="38"/>
      <c r="U1162" s="38"/>
      <c r="V1162" s="38"/>
    </row>
    <row r="1163" spans="10:22">
      <c r="J1163" s="3"/>
      <c r="P1163"/>
      <c r="S1163" s="38"/>
      <c r="T1163" s="38"/>
      <c r="U1163" s="38"/>
      <c r="V1163" s="38"/>
    </row>
    <row r="1164" spans="10:22">
      <c r="J1164" s="3"/>
      <c r="P1164"/>
      <c r="S1164" s="38"/>
      <c r="T1164" s="38"/>
      <c r="U1164" s="38"/>
      <c r="V1164" s="38"/>
    </row>
    <row r="1165" spans="10:22">
      <c r="J1165" s="3"/>
      <c r="P1165"/>
      <c r="S1165" s="38"/>
      <c r="T1165" s="38"/>
      <c r="U1165" s="38"/>
      <c r="V1165" s="38"/>
    </row>
    <row r="1166" spans="10:22">
      <c r="J1166" s="3"/>
      <c r="P1166"/>
      <c r="S1166" s="38"/>
      <c r="T1166" s="38"/>
      <c r="U1166" s="38"/>
      <c r="V1166" s="38"/>
    </row>
    <row r="1167" spans="10:22">
      <c r="J1167" s="3"/>
      <c r="P1167"/>
      <c r="S1167" s="38"/>
      <c r="T1167" s="38"/>
      <c r="U1167" s="38"/>
      <c r="V1167" s="38"/>
    </row>
    <row r="1168" spans="10:22">
      <c r="J1168" s="3"/>
      <c r="P1168"/>
      <c r="S1168" s="38"/>
      <c r="T1168" s="38"/>
      <c r="U1168" s="38"/>
      <c r="V1168" s="38"/>
    </row>
    <row r="1169" spans="10:22">
      <c r="J1169" s="3"/>
      <c r="P1169"/>
      <c r="S1169" s="38"/>
      <c r="T1169" s="38"/>
      <c r="U1169" s="38"/>
      <c r="V1169" s="38"/>
    </row>
    <row r="1170" spans="10:22">
      <c r="J1170" s="3"/>
      <c r="P1170"/>
      <c r="S1170" s="38"/>
      <c r="T1170" s="38"/>
      <c r="U1170" s="38"/>
      <c r="V1170" s="38"/>
    </row>
    <row r="1171" spans="10:22">
      <c r="J1171" s="3"/>
      <c r="P1171"/>
      <c r="S1171" s="38"/>
      <c r="T1171" s="38"/>
      <c r="U1171" s="38"/>
      <c r="V1171" s="38"/>
    </row>
    <row r="1172" spans="10:22">
      <c r="J1172" s="3"/>
      <c r="P1172"/>
      <c r="S1172" s="38"/>
      <c r="T1172" s="38"/>
      <c r="U1172" s="38"/>
      <c r="V1172" s="38"/>
    </row>
    <row r="1173" spans="10:22">
      <c r="J1173" s="3"/>
      <c r="P1173"/>
      <c r="S1173" s="38"/>
      <c r="T1173" s="38"/>
      <c r="U1173" s="38"/>
      <c r="V1173" s="38"/>
    </row>
    <row r="1174" spans="10:22">
      <c r="J1174" s="3"/>
      <c r="P1174"/>
      <c r="S1174" s="38"/>
      <c r="T1174" s="38"/>
      <c r="U1174" s="38"/>
      <c r="V1174" s="38"/>
    </row>
    <row r="1175" spans="10:22">
      <c r="J1175" s="3"/>
      <c r="P1175"/>
      <c r="S1175" s="38"/>
      <c r="T1175" s="38"/>
      <c r="U1175" s="38"/>
      <c r="V1175" s="38"/>
    </row>
    <row r="1176" spans="10:22">
      <c r="J1176" s="3"/>
      <c r="P1176"/>
    </row>
    <row r="1177" spans="10:22">
      <c r="J1177" s="3"/>
      <c r="P1177"/>
    </row>
    <row r="1178" spans="10:22">
      <c r="J1178" s="3"/>
      <c r="P1178"/>
    </row>
    <row r="1179" spans="10:22">
      <c r="J1179" s="3"/>
      <c r="P1179"/>
    </row>
    <row r="1180" spans="10:22">
      <c r="J1180" s="3"/>
      <c r="P1180"/>
    </row>
    <row r="1181" spans="10:22">
      <c r="J1181" s="3"/>
      <c r="P1181"/>
    </row>
    <row r="1182" spans="10:22">
      <c r="J1182" s="3"/>
      <c r="P1182"/>
    </row>
    <row r="1183" spans="10:22">
      <c r="J1183" s="3"/>
      <c r="P1183"/>
    </row>
    <row r="1184" spans="10:22">
      <c r="J1184" s="3"/>
      <c r="P1184"/>
    </row>
    <row r="1185" spans="10:16">
      <c r="J1185" s="3"/>
      <c r="P1185"/>
    </row>
    <row r="1186" spans="10:16">
      <c r="J1186" s="3"/>
      <c r="P1186"/>
    </row>
    <row r="1187" spans="10:16">
      <c r="J1187" s="3"/>
      <c r="P1187"/>
    </row>
    <row r="1188" spans="10:16">
      <c r="J1188" s="3"/>
      <c r="P1188"/>
    </row>
    <row r="1189" spans="10:16">
      <c r="J1189" s="3"/>
      <c r="P1189"/>
    </row>
    <row r="1190" spans="10:16">
      <c r="J1190" s="3"/>
      <c r="P1190"/>
    </row>
    <row r="1191" spans="10:16">
      <c r="J1191" s="3"/>
      <c r="P1191"/>
    </row>
    <row r="1192" spans="10:16">
      <c r="J1192" s="3"/>
      <c r="P1192"/>
    </row>
    <row r="1193" spans="10:16">
      <c r="J1193" s="3"/>
      <c r="P1193"/>
    </row>
    <row r="1194" spans="10:16">
      <c r="J1194" s="3"/>
      <c r="P1194"/>
    </row>
    <row r="1195" spans="10:16">
      <c r="J1195" s="3"/>
      <c r="P1195"/>
    </row>
    <row r="1196" spans="10:16">
      <c r="J1196" s="3"/>
      <c r="P1196"/>
    </row>
    <row r="1197" spans="10:16">
      <c r="J1197" s="3"/>
      <c r="P1197"/>
    </row>
    <row r="1198" spans="10:16">
      <c r="J1198" s="3"/>
      <c r="P1198"/>
    </row>
    <row r="1199" spans="10:16">
      <c r="J1199" s="3"/>
      <c r="P1199"/>
    </row>
    <row r="1200" spans="10:16">
      <c r="J1200" s="3"/>
      <c r="P1200"/>
    </row>
    <row r="1201" spans="10:16">
      <c r="J1201" s="3"/>
      <c r="P1201"/>
    </row>
    <row r="1202" spans="10:16">
      <c r="J1202" s="3"/>
      <c r="P1202"/>
    </row>
    <row r="1203" spans="10:16">
      <c r="J1203" s="3"/>
      <c r="P1203"/>
    </row>
    <row r="1204" spans="10:16">
      <c r="J1204" s="3"/>
      <c r="P1204"/>
    </row>
    <row r="1205" spans="10:16">
      <c r="J1205" s="3"/>
      <c r="P1205"/>
    </row>
    <row r="1206" spans="10:16">
      <c r="J1206" s="3"/>
      <c r="P1206"/>
    </row>
    <row r="1207" spans="10:16">
      <c r="J1207" s="3"/>
      <c r="P1207"/>
    </row>
    <row r="1208" spans="10:16">
      <c r="J1208" s="3"/>
      <c r="P1208"/>
    </row>
    <row r="1209" spans="10:16">
      <c r="J1209" s="3"/>
      <c r="P1209"/>
    </row>
    <row r="1210" spans="10:16">
      <c r="J1210" s="3"/>
      <c r="P1210"/>
    </row>
    <row r="1211" spans="10:16">
      <c r="J1211" s="3"/>
      <c r="P1211"/>
    </row>
    <row r="1212" spans="10:16">
      <c r="J1212" s="3"/>
      <c r="P1212"/>
    </row>
    <row r="1213" spans="10:16">
      <c r="J1213" s="3"/>
      <c r="P1213"/>
    </row>
    <row r="1214" spans="10:16">
      <c r="J1214" s="3"/>
      <c r="P1214"/>
    </row>
    <row r="1215" spans="10:16">
      <c r="J1215" s="3"/>
      <c r="P1215"/>
    </row>
    <row r="1216" spans="10:16">
      <c r="J1216" s="3"/>
      <c r="P1216"/>
    </row>
    <row r="1217" spans="10:16">
      <c r="J1217" s="3"/>
      <c r="P1217"/>
    </row>
    <row r="1218" spans="10:16">
      <c r="J1218" s="3"/>
      <c r="P1218"/>
    </row>
    <row r="1219" spans="10:16">
      <c r="J1219" s="3"/>
      <c r="P1219"/>
    </row>
    <row r="1220" spans="10:16">
      <c r="J1220" s="3"/>
      <c r="P1220"/>
    </row>
    <row r="1221" spans="10:16">
      <c r="J1221" s="3"/>
      <c r="P1221"/>
    </row>
    <row r="1222" spans="10:16">
      <c r="J1222" s="3"/>
      <c r="P1222"/>
    </row>
    <row r="1223" spans="10:16">
      <c r="J1223" s="3"/>
      <c r="P1223"/>
    </row>
    <row r="1224" spans="10:16">
      <c r="J1224" s="3"/>
      <c r="P1224"/>
    </row>
    <row r="1225" spans="10:16">
      <c r="J1225" s="3"/>
      <c r="P1225"/>
    </row>
    <row r="1226" spans="10:16">
      <c r="J1226" s="3"/>
      <c r="P1226"/>
    </row>
    <row r="1227" spans="10:16">
      <c r="J1227" s="3"/>
      <c r="P1227"/>
    </row>
    <row r="1228" spans="10:16">
      <c r="J1228" s="3"/>
      <c r="P1228"/>
    </row>
    <row r="1229" spans="10:16">
      <c r="J1229" s="3"/>
      <c r="P1229"/>
    </row>
    <row r="1230" spans="10:16">
      <c r="J1230" s="3"/>
      <c r="P1230"/>
    </row>
    <row r="1231" spans="10:16">
      <c r="J1231" s="3"/>
      <c r="P1231"/>
    </row>
    <row r="1232" spans="10:16">
      <c r="K1232" s="3"/>
    </row>
    <row r="1233" spans="11:11">
      <c r="K1233" s="3"/>
    </row>
    <row r="1234" spans="11:11">
      <c r="K1234" s="3"/>
    </row>
    <row r="1235" spans="11:11">
      <c r="K1235" s="3"/>
    </row>
    <row r="1236" spans="11:11">
      <c r="K1236" s="3"/>
    </row>
    <row r="1237" spans="11:11">
      <c r="K1237" s="3"/>
    </row>
    <row r="1238" spans="11:11">
      <c r="K1238" s="3"/>
    </row>
    <row r="1239" spans="11:11">
      <c r="K1239" s="3"/>
    </row>
  </sheetData>
  <pageMargins left="0" right="0" top="0" bottom="0" header="0.51180555555555496" footer="0.5118055555555549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K959"/>
  <sheetViews>
    <sheetView topLeftCell="A55" workbookViewId="0">
      <selection activeCell="G75" sqref="G75"/>
    </sheetView>
  </sheetViews>
  <sheetFormatPr defaultColWidth="10" defaultRowHeight="14.5"/>
  <cols>
    <col min="1" max="1" width="2.36328125" customWidth="1"/>
    <col min="2" max="2" width="7" customWidth="1"/>
    <col min="3" max="3" width="29.08984375" style="106" customWidth="1"/>
    <col min="4" max="4" width="10.90625" customWidth="1"/>
    <col min="5" max="5" width="4.54296875" customWidth="1"/>
    <col min="6" max="6" width="10" customWidth="1"/>
    <col min="7" max="7" width="26.453125" customWidth="1"/>
    <col min="8" max="8" width="9.90625" customWidth="1"/>
    <col min="9" max="9" width="2.08984375" customWidth="1"/>
    <col min="10" max="10" width="9.36328125" customWidth="1"/>
    <col min="11" max="11" width="29.453125" customWidth="1"/>
    <col min="12" max="12" width="10.453125" customWidth="1"/>
    <col min="13" max="13" width="4.453125" customWidth="1"/>
    <col min="14" max="14" width="9.6328125" customWidth="1"/>
    <col min="15" max="15" width="25.36328125" customWidth="1"/>
    <col min="16" max="16" width="10" customWidth="1"/>
    <col min="17" max="17" width="6" customWidth="1"/>
    <col min="18" max="18" width="6.90625" customWidth="1"/>
    <col min="19" max="19" width="13.54296875" customWidth="1"/>
    <col min="20" max="20" width="7.90625" customWidth="1"/>
    <col min="21" max="21" width="9.54296875" customWidth="1"/>
    <col min="22" max="22" width="7.36328125" customWidth="1"/>
    <col min="23" max="23" width="11" customWidth="1"/>
    <col min="24" max="24" width="7.453125" customWidth="1"/>
    <col min="25" max="25" width="8.54296875" customWidth="1"/>
    <col min="26" max="26" width="6.90625" customWidth="1"/>
    <col min="27" max="27" width="8.36328125" customWidth="1"/>
    <col min="28" max="28" width="6.08984375" customWidth="1"/>
    <col min="29" max="29" width="8" customWidth="1"/>
    <col min="30" max="30" width="6.36328125" customWidth="1"/>
    <col min="32" max="32" width="8.6328125" customWidth="1"/>
  </cols>
  <sheetData>
    <row r="1" spans="2:89" ht="12" customHeight="1">
      <c r="I1" s="3018"/>
      <c r="J1" s="10"/>
      <c r="K1" s="10"/>
      <c r="L1" s="10"/>
      <c r="M1" s="10"/>
      <c r="N1" s="10"/>
      <c r="O1" s="38"/>
      <c r="P1" s="38"/>
      <c r="Q1" s="38"/>
      <c r="R1" s="38"/>
      <c r="S1" s="38"/>
      <c r="T1" s="38"/>
      <c r="U1" s="66"/>
      <c r="V1" s="66"/>
      <c r="W1" s="230"/>
      <c r="X1" s="38"/>
      <c r="Y1" s="38"/>
      <c r="Z1" s="38"/>
      <c r="AA1" s="38"/>
      <c r="AB1" s="38"/>
      <c r="AC1" s="38"/>
      <c r="AD1" s="38"/>
      <c r="AE1" s="38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</row>
    <row r="2" spans="2:89" ht="14.25" customHeight="1">
      <c r="B2" s="1455" t="s">
        <v>255</v>
      </c>
      <c r="G2" s="2"/>
      <c r="H2" s="2"/>
      <c r="I2" s="3019"/>
      <c r="M2" s="10"/>
      <c r="N2" s="10"/>
      <c r="O2" s="5"/>
      <c r="P2" s="5"/>
      <c r="Q2" s="38"/>
      <c r="R2" s="38"/>
      <c r="S2" s="30"/>
      <c r="T2" s="30"/>
      <c r="U2" s="30"/>
      <c r="V2" s="30"/>
      <c r="W2" s="38"/>
      <c r="X2" s="2788"/>
      <c r="Y2" s="1964"/>
      <c r="Z2" s="2788"/>
      <c r="AA2" s="1964"/>
      <c r="AB2" s="38"/>
      <c r="AC2" s="230"/>
      <c r="AD2" s="3020"/>
      <c r="AE2" s="38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</row>
    <row r="3" spans="2:89">
      <c r="E3" s="3021" t="s">
        <v>143</v>
      </c>
      <c r="F3" s="1465"/>
      <c r="H3" t="s">
        <v>150</v>
      </c>
      <c r="I3" s="3018"/>
      <c r="Q3" s="38"/>
      <c r="R3" s="482"/>
      <c r="S3" s="38"/>
      <c r="T3" s="38"/>
      <c r="U3" s="94"/>
      <c r="V3" s="38"/>
      <c r="W3" s="30"/>
      <c r="X3" s="63"/>
      <c r="Y3" s="3022"/>
      <c r="Z3" s="3023"/>
      <c r="AA3" s="3024"/>
      <c r="AB3" s="38"/>
      <c r="AC3" s="38"/>
      <c r="AD3" s="38"/>
      <c r="AE3" s="38"/>
      <c r="AF3" s="10"/>
      <c r="AG3" s="10"/>
      <c r="AH3" s="38"/>
      <c r="AI3" s="10"/>
      <c r="AJ3" s="10"/>
      <c r="AK3" s="10"/>
      <c r="AL3" s="38"/>
      <c r="AM3" s="38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</row>
    <row r="4" spans="2:89" ht="13.5" customHeight="1">
      <c r="B4" s="3025"/>
      <c r="C4" s="73" t="s">
        <v>141</v>
      </c>
      <c r="F4" s="2" t="s">
        <v>235</v>
      </c>
      <c r="G4" s="2"/>
      <c r="H4" s="1465"/>
      <c r="I4" s="3026"/>
      <c r="Q4" s="70"/>
      <c r="R4" s="38"/>
      <c r="S4" s="70"/>
      <c r="T4" s="38"/>
      <c r="U4" s="230"/>
      <c r="V4" s="38"/>
      <c r="W4" s="30"/>
      <c r="X4" s="59"/>
      <c r="Y4" s="1767"/>
      <c r="Z4" s="56"/>
      <c r="AA4" s="3024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</row>
    <row r="5" spans="2:89" ht="13.5" customHeight="1">
      <c r="B5" s="1470" t="s">
        <v>2</v>
      </c>
      <c r="C5" s="905" t="s">
        <v>3</v>
      </c>
      <c r="D5" s="3027" t="s">
        <v>4</v>
      </c>
      <c r="E5" s="3028"/>
      <c r="F5" s="1470" t="s">
        <v>2</v>
      </c>
      <c r="G5" s="905" t="s">
        <v>3</v>
      </c>
      <c r="H5" s="3027" t="s">
        <v>4</v>
      </c>
      <c r="I5" s="3029"/>
      <c r="Q5" s="70"/>
      <c r="R5" s="999"/>
      <c r="S5" s="64"/>
      <c r="T5" s="65"/>
      <c r="U5" s="230"/>
      <c r="V5" s="38"/>
      <c r="W5" s="30"/>
      <c r="X5" s="31"/>
      <c r="Y5" s="1767"/>
      <c r="Z5" s="56"/>
      <c r="AA5" s="3024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</row>
    <row r="6" spans="2:89" ht="13.5" customHeight="1">
      <c r="B6" s="1480" t="s">
        <v>5</v>
      </c>
      <c r="C6" s="10"/>
      <c r="D6" s="3030" t="s">
        <v>62</v>
      </c>
      <c r="E6" s="38"/>
      <c r="F6" s="2181" t="s">
        <v>5</v>
      </c>
      <c r="G6" s="1150"/>
      <c r="H6" s="3031" t="s">
        <v>62</v>
      </c>
      <c r="I6" s="3029"/>
      <c r="Q6" s="70"/>
      <c r="R6" s="10"/>
      <c r="S6" s="10"/>
      <c r="T6" s="10"/>
      <c r="U6" s="230"/>
      <c r="V6" s="38"/>
      <c r="W6" s="30"/>
      <c r="X6" s="31"/>
      <c r="Y6" s="1767"/>
      <c r="Z6" s="56"/>
      <c r="AA6" s="3024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</row>
    <row r="7" spans="2:89" ht="15.5">
      <c r="B7" s="1493" t="s">
        <v>119</v>
      </c>
      <c r="C7" s="1494"/>
      <c r="D7" s="2641"/>
      <c r="E7" s="9"/>
      <c r="F7" s="1988" t="s">
        <v>627</v>
      </c>
      <c r="G7" s="484"/>
      <c r="H7" s="171"/>
      <c r="I7" s="3029"/>
      <c r="Q7" s="70"/>
      <c r="R7" s="10"/>
      <c r="S7" s="10"/>
      <c r="T7" s="10"/>
      <c r="U7" s="30"/>
      <c r="V7" s="38"/>
      <c r="W7" s="30"/>
      <c r="X7" s="31"/>
      <c r="Y7" s="1767"/>
      <c r="Z7" s="56"/>
      <c r="AA7" s="3024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</row>
    <row r="8" spans="2:89">
      <c r="B8" s="1514"/>
      <c r="C8" s="1515" t="s">
        <v>158</v>
      </c>
      <c r="D8" s="1577"/>
      <c r="E8" s="9"/>
      <c r="F8" s="1992"/>
      <c r="G8" s="404" t="s">
        <v>158</v>
      </c>
      <c r="H8" s="1993"/>
      <c r="I8" s="3032"/>
      <c r="Q8" s="70"/>
      <c r="R8" s="10"/>
      <c r="S8" s="10"/>
      <c r="T8" s="10"/>
      <c r="U8" s="30"/>
      <c r="V8" s="38"/>
      <c r="W8" s="30"/>
      <c r="X8" s="28"/>
      <c r="Y8" s="1767"/>
      <c r="Z8" s="56"/>
      <c r="AA8" s="3024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</row>
    <row r="9" spans="2:89" ht="15.75" customHeight="1">
      <c r="B9" s="1533" t="s">
        <v>459</v>
      </c>
      <c r="C9" s="971" t="s">
        <v>543</v>
      </c>
      <c r="D9" s="294">
        <v>205</v>
      </c>
      <c r="E9" s="9"/>
      <c r="F9" s="1718" t="s">
        <v>463</v>
      </c>
      <c r="G9" s="256" t="s">
        <v>1004</v>
      </c>
      <c r="H9" s="3033" t="s">
        <v>546</v>
      </c>
      <c r="I9" s="3034"/>
      <c r="Q9" s="30"/>
      <c r="R9" s="10"/>
      <c r="S9" s="10"/>
      <c r="T9" s="10"/>
      <c r="U9" s="30"/>
      <c r="V9" s="604"/>
      <c r="W9" s="30"/>
      <c r="X9" s="31"/>
      <c r="Y9" s="1767"/>
      <c r="Z9" s="56"/>
      <c r="AA9" s="3024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</row>
    <row r="10" spans="2:89" ht="13.5" customHeight="1">
      <c r="B10" s="616" t="s">
        <v>386</v>
      </c>
      <c r="C10" s="1557" t="s">
        <v>385</v>
      </c>
      <c r="D10" s="659">
        <v>20</v>
      </c>
      <c r="E10" s="9"/>
      <c r="F10" s="2013" t="s">
        <v>555</v>
      </c>
      <c r="G10" s="658" t="s">
        <v>556</v>
      </c>
      <c r="H10" s="380">
        <v>200</v>
      </c>
      <c r="I10" s="3034"/>
      <c r="Q10" s="70"/>
      <c r="R10" s="10"/>
      <c r="S10" s="10"/>
      <c r="T10" s="10"/>
      <c r="U10" s="30"/>
      <c r="V10" s="38"/>
      <c r="W10" s="2437"/>
      <c r="X10" s="31"/>
      <c r="Y10" s="1767"/>
      <c r="Z10" s="56"/>
      <c r="AA10" s="3024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</row>
    <row r="11" spans="2:89" ht="13.5" customHeight="1">
      <c r="B11" s="244" t="s">
        <v>390</v>
      </c>
      <c r="C11" s="658" t="s">
        <v>90</v>
      </c>
      <c r="D11" s="2250">
        <v>200</v>
      </c>
      <c r="E11" s="9"/>
      <c r="F11" s="1013" t="s">
        <v>959</v>
      </c>
      <c r="G11" s="658" t="s">
        <v>961</v>
      </c>
      <c r="H11" s="246">
        <v>10</v>
      </c>
      <c r="I11" s="3034"/>
      <c r="Q11" s="70"/>
      <c r="R11" s="10"/>
      <c r="S11" s="10"/>
      <c r="T11" s="10"/>
      <c r="U11" s="30"/>
      <c r="V11" s="38"/>
      <c r="W11" s="30"/>
      <c r="X11" s="31"/>
      <c r="Y11" s="1836"/>
      <c r="Z11" s="3035"/>
      <c r="AA11" s="3024"/>
      <c r="AB11" s="38"/>
      <c r="AC11" s="38"/>
      <c r="AD11" s="38"/>
      <c r="AE11" s="38"/>
      <c r="AF11" s="38"/>
      <c r="AG11" s="38"/>
      <c r="AH11" s="1987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</row>
    <row r="12" spans="2:89">
      <c r="B12" s="1581" t="s">
        <v>9</v>
      </c>
      <c r="C12" s="722" t="s">
        <v>513</v>
      </c>
      <c r="D12" s="2376">
        <v>25</v>
      </c>
      <c r="E12" s="9"/>
      <c r="F12" s="1723" t="s">
        <v>9</v>
      </c>
      <c r="G12" s="658" t="s">
        <v>10</v>
      </c>
      <c r="H12" s="380">
        <v>30</v>
      </c>
      <c r="I12" s="3029"/>
      <c r="Q12" s="81"/>
      <c r="R12" s="10"/>
      <c r="S12" s="10"/>
      <c r="T12" s="10"/>
      <c r="U12" s="30"/>
      <c r="V12" s="38"/>
      <c r="W12" s="30"/>
      <c r="X12" s="3036"/>
      <c r="Y12" s="3037"/>
      <c r="Z12" s="56"/>
      <c r="AA12" s="3024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</row>
    <row r="13" spans="2:89" ht="15.5">
      <c r="B13" s="1598" t="s">
        <v>9</v>
      </c>
      <c r="C13" s="658" t="s">
        <v>10</v>
      </c>
      <c r="D13" s="751">
        <v>35</v>
      </c>
      <c r="E13" s="9"/>
      <c r="F13" s="2023" t="s">
        <v>740</v>
      </c>
      <c r="G13" s="256" t="s">
        <v>488</v>
      </c>
      <c r="H13" s="294">
        <v>100</v>
      </c>
      <c r="I13" s="3029"/>
      <c r="Q13" s="30"/>
      <c r="R13" s="10"/>
      <c r="S13" s="10"/>
      <c r="T13" s="10"/>
      <c r="U13" s="30"/>
      <c r="V13" s="38"/>
      <c r="W13" s="2437"/>
      <c r="X13" s="122"/>
      <c r="Y13" s="3038"/>
      <c r="Z13" s="56"/>
      <c r="AA13" s="3024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</row>
    <row r="14" spans="2:89" ht="14.25" customHeight="1">
      <c r="B14" s="1598" t="s">
        <v>9</v>
      </c>
      <c r="C14" s="658" t="s">
        <v>428</v>
      </c>
      <c r="D14" s="751">
        <v>20</v>
      </c>
      <c r="E14" s="9"/>
      <c r="F14" s="1662"/>
      <c r="G14" s="404" t="s">
        <v>123</v>
      </c>
      <c r="H14" s="171"/>
      <c r="I14" s="3032"/>
      <c r="Q14" s="3039"/>
      <c r="R14" s="10"/>
      <c r="S14" s="10"/>
      <c r="T14" s="10"/>
      <c r="U14" s="30"/>
      <c r="V14" s="604"/>
      <c r="W14" s="30"/>
      <c r="X14" s="122"/>
      <c r="Y14" s="3038"/>
      <c r="Z14" s="56"/>
      <c r="AA14" s="3024"/>
      <c r="AB14" s="38"/>
      <c r="AC14" s="38"/>
      <c r="AD14" s="38"/>
      <c r="AE14" s="38"/>
      <c r="AF14" s="38"/>
      <c r="AG14" s="38"/>
      <c r="AH14" s="38"/>
      <c r="AI14" s="38"/>
      <c r="AJ14" s="70"/>
      <c r="AK14" s="2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</row>
    <row r="15" spans="2:89" ht="15" customHeight="1">
      <c r="B15" s="770" t="s">
        <v>484</v>
      </c>
      <c r="C15" s="669" t="s">
        <v>739</v>
      </c>
      <c r="D15" s="3040">
        <v>105</v>
      </c>
      <c r="E15" s="9"/>
      <c r="F15" s="2039" t="s">
        <v>514</v>
      </c>
      <c r="G15" s="971" t="s">
        <v>512</v>
      </c>
      <c r="H15" s="294">
        <v>60</v>
      </c>
      <c r="I15" s="3041"/>
      <c r="Q15" s="70"/>
      <c r="R15" s="10"/>
      <c r="S15" s="10"/>
      <c r="T15" s="10"/>
      <c r="U15" s="50"/>
      <c r="V15" s="38"/>
      <c r="W15" s="2437"/>
      <c r="X15" s="122"/>
      <c r="Y15" s="3038"/>
      <c r="Z15" s="56"/>
      <c r="AA15" s="3024"/>
      <c r="AB15" s="38"/>
      <c r="AC15" s="38"/>
      <c r="AD15" s="38"/>
      <c r="AE15" s="122"/>
      <c r="AF15" s="38"/>
      <c r="AG15" s="38"/>
      <c r="AH15" s="38"/>
      <c r="AI15" s="38"/>
      <c r="AJ15" s="70"/>
      <c r="AK15" s="2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</row>
    <row r="16" spans="2:89" ht="15.5">
      <c r="B16" s="1662"/>
      <c r="C16" s="404" t="s">
        <v>123</v>
      </c>
      <c r="D16" s="171"/>
      <c r="E16" s="9"/>
      <c r="F16" s="2048" t="s">
        <v>716</v>
      </c>
      <c r="G16" s="658" t="s">
        <v>624</v>
      </c>
      <c r="H16" s="1018">
        <v>200</v>
      </c>
      <c r="I16" s="3042"/>
      <c r="Q16" s="70"/>
      <c r="R16" s="10"/>
      <c r="S16" s="10"/>
      <c r="T16" s="10"/>
      <c r="U16" s="38"/>
      <c r="V16" s="38"/>
      <c r="W16" s="30"/>
      <c r="X16" s="122"/>
      <c r="Y16" s="3038"/>
      <c r="Z16" s="56"/>
      <c r="AA16" s="3024"/>
      <c r="AB16" s="38"/>
      <c r="AC16" s="38"/>
      <c r="AD16" s="38"/>
      <c r="AE16" s="38"/>
      <c r="AF16" s="38"/>
      <c r="AG16" s="38"/>
      <c r="AH16" s="38"/>
      <c r="AI16" s="38"/>
      <c r="AJ16" s="70"/>
      <c r="AK16" s="80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</row>
    <row r="17" spans="2:89" ht="15.5">
      <c r="B17" s="1676" t="s">
        <v>455</v>
      </c>
      <c r="C17" s="373" t="s">
        <v>821</v>
      </c>
      <c r="D17" s="642">
        <v>60</v>
      </c>
      <c r="E17" s="9"/>
      <c r="F17" s="1676" t="s">
        <v>598</v>
      </c>
      <c r="G17" s="1560" t="s">
        <v>823</v>
      </c>
      <c r="H17" s="642">
        <v>100</v>
      </c>
      <c r="I17" s="3034"/>
      <c r="Q17" s="70"/>
      <c r="R17" s="10"/>
      <c r="S17" s="10"/>
      <c r="T17" s="10"/>
      <c r="U17" s="38"/>
      <c r="V17" s="38"/>
      <c r="W17" s="230"/>
      <c r="X17" s="122"/>
      <c r="Y17" s="3038"/>
      <c r="Z17" s="56"/>
      <c r="AA17" s="3024"/>
      <c r="AB17" s="38"/>
      <c r="AC17" s="38"/>
      <c r="AD17" s="38"/>
      <c r="AE17" s="38"/>
      <c r="AF17" s="38"/>
      <c r="AG17" s="38"/>
      <c r="AH17" s="38"/>
      <c r="AI17" s="38"/>
      <c r="AJ17" s="70"/>
      <c r="AK17" s="154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</row>
    <row r="18" spans="2:89" ht="15.5">
      <c r="B18" s="1676" t="s">
        <v>579</v>
      </c>
      <c r="C18" s="984" t="s">
        <v>594</v>
      </c>
      <c r="D18" s="537">
        <v>200</v>
      </c>
      <c r="E18" s="9"/>
      <c r="F18" s="2061" t="s">
        <v>600</v>
      </c>
      <c r="G18" s="1704" t="s">
        <v>602</v>
      </c>
      <c r="H18" s="537" t="s">
        <v>713</v>
      </c>
      <c r="I18" s="3034"/>
      <c r="Q18" s="70"/>
      <c r="R18" s="10"/>
      <c r="S18" s="10"/>
      <c r="T18" s="10"/>
      <c r="U18" s="38"/>
      <c r="V18" s="38"/>
      <c r="W18" s="230"/>
      <c r="X18" s="122"/>
      <c r="Y18" s="3038"/>
      <c r="Z18" s="56"/>
      <c r="AA18" s="3024"/>
      <c r="AB18" s="38"/>
      <c r="AC18" s="38"/>
      <c r="AD18" s="38"/>
      <c r="AE18" s="38"/>
      <c r="AF18" s="38"/>
      <c r="AG18" s="38"/>
      <c r="AH18" s="38"/>
      <c r="AI18" s="38"/>
      <c r="AJ18" s="70"/>
      <c r="AK18" s="2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</row>
    <row r="19" spans="2:89" ht="15.5">
      <c r="B19" s="1723" t="s">
        <v>584</v>
      </c>
      <c r="C19" s="658" t="s">
        <v>585</v>
      </c>
      <c r="D19" s="246">
        <v>90</v>
      </c>
      <c r="E19" s="9"/>
      <c r="F19" s="778"/>
      <c r="G19" s="2066" t="s">
        <v>601</v>
      </c>
      <c r="H19" s="1482"/>
      <c r="I19" s="3034"/>
      <c r="Q19" s="38"/>
      <c r="R19" s="10"/>
      <c r="S19" s="10"/>
      <c r="T19" s="10"/>
      <c r="U19" s="30"/>
      <c r="V19" s="31"/>
      <c r="W19" s="230"/>
      <c r="X19" s="122"/>
      <c r="Y19" s="3038"/>
      <c r="Z19" s="56"/>
      <c r="AA19" s="3024"/>
      <c r="AB19" s="38"/>
      <c r="AC19" s="38"/>
      <c r="AD19" s="38"/>
      <c r="AE19" s="38"/>
      <c r="AF19" s="38"/>
      <c r="AG19" s="38"/>
      <c r="AH19" s="38"/>
      <c r="AI19" s="38"/>
      <c r="AJ19" s="70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</row>
    <row r="20" spans="2:89" ht="15" customHeight="1">
      <c r="B20" s="1676" t="s">
        <v>710</v>
      </c>
      <c r="C20" s="1021" t="s">
        <v>591</v>
      </c>
      <c r="D20" s="294">
        <v>150</v>
      </c>
      <c r="E20" s="9"/>
      <c r="F20" s="372" t="s">
        <v>391</v>
      </c>
      <c r="G20" s="256" t="s">
        <v>161</v>
      </c>
      <c r="H20" s="642">
        <v>200</v>
      </c>
      <c r="I20" s="3043"/>
      <c r="Q20" s="38"/>
      <c r="R20" s="10"/>
      <c r="S20" s="10"/>
      <c r="T20" s="10"/>
      <c r="U20" s="38"/>
      <c r="V20" s="38"/>
      <c r="W20" s="230"/>
      <c r="X20" s="122"/>
      <c r="Y20" s="3038"/>
      <c r="Z20" s="56"/>
      <c r="AA20" s="3024"/>
      <c r="AB20" s="38"/>
      <c r="AC20" s="38"/>
      <c r="AD20" s="38"/>
      <c r="AE20" s="38"/>
      <c r="AF20" s="38"/>
      <c r="AG20" s="38"/>
      <c r="AH20" s="38"/>
      <c r="AI20" s="38"/>
      <c r="AJ20" s="70"/>
      <c r="AK20" s="2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</row>
    <row r="21" spans="2:89" ht="15.5">
      <c r="B21" s="1723" t="s">
        <v>464</v>
      </c>
      <c r="C21" s="658" t="s">
        <v>323</v>
      </c>
      <c r="D21" s="246">
        <v>200</v>
      </c>
      <c r="E21" s="9"/>
      <c r="F21" s="1723" t="s">
        <v>9</v>
      </c>
      <c r="G21" s="658" t="s">
        <v>10</v>
      </c>
      <c r="H21" s="246">
        <v>50</v>
      </c>
      <c r="I21" s="3034"/>
      <c r="Q21" s="38"/>
      <c r="R21" s="10"/>
      <c r="S21" s="10"/>
      <c r="T21" s="10"/>
      <c r="U21" s="38"/>
      <c r="V21" s="38"/>
      <c r="W21" s="230"/>
      <c r="X21" s="122"/>
      <c r="Y21" s="3038"/>
      <c r="Z21" s="56"/>
      <c r="AA21" s="3024"/>
      <c r="AB21" s="38"/>
      <c r="AC21" s="38"/>
      <c r="AD21" s="38"/>
      <c r="AE21" s="122"/>
      <c r="AF21" s="122"/>
      <c r="AG21" s="69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</row>
    <row r="22" spans="2:89" ht="15.5">
      <c r="B22" s="1726" t="s">
        <v>9</v>
      </c>
      <c r="C22" s="1546" t="s">
        <v>10</v>
      </c>
      <c r="D22" s="246">
        <v>50</v>
      </c>
      <c r="E22" s="9"/>
      <c r="F22" s="1723" t="s">
        <v>9</v>
      </c>
      <c r="G22" s="658" t="s">
        <v>428</v>
      </c>
      <c r="H22" s="246">
        <v>20</v>
      </c>
      <c r="I22" s="3034"/>
      <c r="Q22" s="3022"/>
      <c r="R22" s="10"/>
      <c r="S22" s="10"/>
      <c r="T22" s="10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122"/>
      <c r="AF22" s="122"/>
      <c r="AG22" s="69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</row>
    <row r="23" spans="2:89" ht="14.25" customHeight="1">
      <c r="B23" s="1723" t="s">
        <v>9</v>
      </c>
      <c r="C23" s="658" t="s">
        <v>428</v>
      </c>
      <c r="D23" s="246">
        <v>30</v>
      </c>
      <c r="E23" s="9"/>
      <c r="F23" s="1662"/>
      <c r="G23" s="404" t="s">
        <v>244</v>
      </c>
      <c r="H23" s="2100"/>
      <c r="I23" s="3034"/>
      <c r="Q23" s="38"/>
      <c r="R23" s="10"/>
      <c r="S23" s="10"/>
      <c r="T23" s="10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122"/>
      <c r="AG23" s="69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</row>
    <row r="24" spans="2:89" ht="15" customHeight="1">
      <c r="B24" s="1784"/>
      <c r="C24" s="1515" t="s">
        <v>244</v>
      </c>
      <c r="D24" s="1785"/>
      <c r="E24" s="9"/>
      <c r="F24" s="2112" t="s">
        <v>736</v>
      </c>
      <c r="G24" s="658" t="s">
        <v>735</v>
      </c>
      <c r="H24" s="380">
        <v>200</v>
      </c>
      <c r="I24" s="3029"/>
      <c r="Q24" s="38"/>
      <c r="R24" s="10"/>
      <c r="S24" s="10"/>
      <c r="T24" s="10"/>
      <c r="U24" s="38"/>
      <c r="V24" s="38"/>
      <c r="W24" s="38"/>
      <c r="X24" s="2788"/>
      <c r="Y24" s="1536"/>
      <c r="Z24" s="1536"/>
      <c r="AA24" s="2788"/>
      <c r="AB24" s="38"/>
      <c r="AC24" s="38"/>
      <c r="AD24" s="38"/>
      <c r="AE24" s="122"/>
      <c r="AF24" s="122"/>
      <c r="AG24" s="122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</row>
    <row r="25" spans="2:89" ht="14.25" customHeight="1">
      <c r="B25" s="1791" t="s">
        <v>603</v>
      </c>
      <c r="C25" s="256" t="s">
        <v>250</v>
      </c>
      <c r="D25" s="294">
        <v>200</v>
      </c>
      <c r="E25" s="9"/>
      <c r="F25" s="1676" t="s">
        <v>987</v>
      </c>
      <c r="G25" s="661" t="s">
        <v>829</v>
      </c>
      <c r="H25" s="294" t="s">
        <v>810</v>
      </c>
      <c r="I25" s="3029"/>
      <c r="Q25" s="38"/>
      <c r="R25" s="10"/>
      <c r="S25" s="1653"/>
      <c r="T25" s="10"/>
      <c r="U25" s="59"/>
      <c r="V25" s="38"/>
      <c r="W25" s="38"/>
      <c r="X25" s="38"/>
      <c r="Y25" s="122"/>
      <c r="Z25" s="3044"/>
      <c r="AA25" s="38"/>
      <c r="AB25" s="38"/>
      <c r="AC25" s="38"/>
      <c r="AD25" s="38"/>
      <c r="AE25" s="122"/>
      <c r="AF25" s="122"/>
      <c r="AG25" s="122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</row>
    <row r="26" spans="2:89" ht="14.25" customHeight="1">
      <c r="B26" s="1816" t="s">
        <v>751</v>
      </c>
      <c r="C26" s="658" t="s">
        <v>263</v>
      </c>
      <c r="D26" s="3045" t="s">
        <v>477</v>
      </c>
      <c r="E26" s="9"/>
      <c r="F26" s="778"/>
      <c r="G26" s="1714" t="s">
        <v>828</v>
      </c>
      <c r="H26" s="1482"/>
      <c r="I26" s="3032"/>
      <c r="Q26" s="107"/>
      <c r="R26" s="10"/>
      <c r="S26" s="10"/>
      <c r="T26" s="10"/>
      <c r="U26" s="59"/>
      <c r="V26" s="38"/>
      <c r="W26" s="38"/>
      <c r="X26" s="122"/>
      <c r="Y26" s="38"/>
      <c r="Z26" s="122"/>
      <c r="AA26" s="38"/>
      <c r="AB26" s="38"/>
      <c r="AC26" s="38"/>
      <c r="AD26" s="38"/>
      <c r="AE26" s="122"/>
      <c r="AF26" s="122"/>
      <c r="AG26" s="122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</row>
    <row r="27" spans="2:89" ht="17.25" customHeight="1">
      <c r="B27" s="3046" t="s">
        <v>485</v>
      </c>
      <c r="C27" s="400" t="s">
        <v>322</v>
      </c>
      <c r="D27" s="306">
        <v>140</v>
      </c>
      <c r="E27" s="9"/>
      <c r="F27" s="3047" t="s">
        <v>9</v>
      </c>
      <c r="G27" s="669" t="s">
        <v>428</v>
      </c>
      <c r="H27" s="306">
        <v>20</v>
      </c>
      <c r="I27" s="3034"/>
      <c r="Q27" s="1767"/>
      <c r="R27" s="10"/>
      <c r="S27" s="10"/>
      <c r="T27" s="10"/>
      <c r="U27" s="38"/>
      <c r="V27" s="38"/>
      <c r="W27" s="38"/>
      <c r="X27" s="122"/>
      <c r="Y27" s="38"/>
      <c r="Z27" s="122"/>
      <c r="AA27" s="38"/>
      <c r="AB27" s="38"/>
      <c r="AC27" s="38"/>
      <c r="AD27" s="38"/>
      <c r="AE27" s="122"/>
      <c r="AF27" s="122"/>
      <c r="AG27" s="122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</row>
    <row r="28" spans="2:89" ht="14.25" customHeight="1">
      <c r="B28" s="173"/>
      <c r="C28" s="4"/>
      <c r="D28" s="16"/>
      <c r="E28" s="9"/>
      <c r="F28" s="30"/>
      <c r="G28" s="3048"/>
      <c r="H28" s="69"/>
      <c r="I28" s="3034"/>
      <c r="Q28" s="1836"/>
      <c r="R28" s="10"/>
      <c r="S28" s="10"/>
      <c r="T28" s="10"/>
      <c r="U28" s="38"/>
      <c r="V28" s="38"/>
      <c r="W28" s="38"/>
      <c r="X28" s="122"/>
      <c r="Y28" s="38"/>
      <c r="Z28" s="122"/>
      <c r="AA28" s="38"/>
      <c r="AB28" s="38"/>
      <c r="AC28" s="38"/>
      <c r="AD28" s="38"/>
      <c r="AE28" s="122"/>
      <c r="AF28" s="3049"/>
      <c r="AG28" s="122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</row>
    <row r="29" spans="2:89" ht="15" customHeight="1">
      <c r="B29" s="2183" t="s">
        <v>282</v>
      </c>
      <c r="C29" s="2184"/>
      <c r="D29" s="2185"/>
      <c r="E29" s="9"/>
      <c r="F29" s="2183" t="s">
        <v>628</v>
      </c>
      <c r="G29" s="2306"/>
      <c r="H29" s="3050"/>
      <c r="I29" s="3029"/>
      <c r="Q29" s="1836"/>
      <c r="R29" s="10"/>
      <c r="S29" s="10"/>
      <c r="T29" s="10"/>
      <c r="U29" s="38"/>
      <c r="V29" s="38"/>
      <c r="W29" s="38"/>
      <c r="X29" s="122"/>
      <c r="Y29" s="38"/>
      <c r="Z29" s="122"/>
      <c r="AA29" s="38"/>
      <c r="AB29" s="38"/>
      <c r="AC29" s="38"/>
      <c r="AD29" s="38"/>
      <c r="AE29" s="122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</row>
    <row r="30" spans="2:89" ht="16.5" customHeight="1">
      <c r="B30" s="1992"/>
      <c r="C30" s="404" t="s">
        <v>158</v>
      </c>
      <c r="D30" s="1993"/>
      <c r="E30" s="9"/>
      <c r="F30" s="1992"/>
      <c r="G30" s="714" t="s">
        <v>158</v>
      </c>
      <c r="H30" s="1993"/>
      <c r="I30" s="3029"/>
      <c r="Q30" s="1836"/>
      <c r="R30" s="10"/>
      <c r="S30" s="1653"/>
      <c r="T30" s="10"/>
      <c r="U30" s="38"/>
      <c r="V30" s="38"/>
      <c r="W30" s="38"/>
      <c r="X30" s="122"/>
      <c r="Y30" s="38"/>
      <c r="Z30" s="122"/>
      <c r="AA30" s="38"/>
      <c r="AB30" s="38"/>
      <c r="AC30" s="38"/>
      <c r="AD30" s="38"/>
      <c r="AE30" s="122"/>
      <c r="AF30" s="3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</row>
    <row r="31" spans="2:89" ht="15" customHeight="1">
      <c r="B31" s="2061" t="s">
        <v>540</v>
      </c>
      <c r="C31" s="1560" t="s">
        <v>539</v>
      </c>
      <c r="D31" s="537">
        <v>60</v>
      </c>
      <c r="E31" s="173"/>
      <c r="F31" s="1676" t="s">
        <v>971</v>
      </c>
      <c r="G31" s="661" t="s">
        <v>974</v>
      </c>
      <c r="H31" s="642">
        <v>60</v>
      </c>
      <c r="I31" s="3034"/>
      <c r="Q31" s="38"/>
      <c r="R31" s="10"/>
      <c r="S31" s="10"/>
      <c r="T31" s="10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275"/>
      <c r="AF31" s="38"/>
      <c r="AG31" s="2175"/>
      <c r="AH31" s="38"/>
      <c r="AI31" s="38"/>
      <c r="AJ31" s="38"/>
      <c r="AK31" s="243"/>
      <c r="AL31" s="50"/>
      <c r="AM31" s="51"/>
      <c r="AN31" s="3051"/>
      <c r="AO31" s="38"/>
      <c r="AP31" s="38"/>
      <c r="AQ31" s="50"/>
      <c r="AR31" s="38"/>
      <c r="AS31" s="38"/>
      <c r="AT31" s="30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</row>
    <row r="32" spans="2:89" ht="13.5" customHeight="1">
      <c r="B32" s="2206" t="s">
        <v>491</v>
      </c>
      <c r="C32" s="661" t="s">
        <v>519</v>
      </c>
      <c r="D32" s="294" t="s">
        <v>268</v>
      </c>
      <c r="E32" s="9"/>
      <c r="F32" s="2316" t="s">
        <v>521</v>
      </c>
      <c r="G32" s="658" t="s">
        <v>520</v>
      </c>
      <c r="H32" s="659" t="s">
        <v>645</v>
      </c>
      <c r="I32" s="3029"/>
      <c r="Q32" s="38"/>
      <c r="R32" s="10"/>
      <c r="S32" s="10"/>
      <c r="T32" s="10"/>
      <c r="U32" s="94"/>
      <c r="V32" s="38"/>
      <c r="W32" s="38"/>
      <c r="X32" s="2788"/>
      <c r="Y32" s="1964"/>
      <c r="Z32" s="2788"/>
      <c r="AA32" s="1964"/>
      <c r="AB32" s="38"/>
      <c r="AC32" s="230"/>
      <c r="AD32" s="3020"/>
      <c r="AE32" s="2787"/>
      <c r="AF32" s="2788"/>
      <c r="AG32" s="1536"/>
      <c r="AH32" s="38"/>
      <c r="AI32" s="38"/>
      <c r="AJ32" s="38"/>
      <c r="AK32" s="38"/>
      <c r="AL32" s="56"/>
      <c r="AM32" s="38"/>
      <c r="AN32" s="3052"/>
      <c r="AO32" s="2788"/>
      <c r="AP32" s="1536"/>
      <c r="AQ32" s="3052"/>
      <c r="AR32" s="2788"/>
      <c r="AS32" s="1536"/>
      <c r="AT32" s="3052"/>
      <c r="AU32" s="2788"/>
      <c r="AV32" s="1536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</row>
    <row r="33" spans="1:89">
      <c r="B33" s="1676" t="s">
        <v>622</v>
      </c>
      <c r="C33" s="661" t="s">
        <v>621</v>
      </c>
      <c r="D33" s="294" t="s">
        <v>646</v>
      </c>
      <c r="E33" s="9"/>
      <c r="F33" s="1676" t="s">
        <v>531</v>
      </c>
      <c r="G33" s="256" t="s">
        <v>536</v>
      </c>
      <c r="H33" s="642">
        <v>200</v>
      </c>
      <c r="I33" s="3029"/>
      <c r="Q33" s="70"/>
      <c r="R33" s="10"/>
      <c r="S33" s="10"/>
      <c r="T33" s="10"/>
      <c r="U33" s="230"/>
      <c r="V33" s="38"/>
      <c r="W33" s="30"/>
      <c r="X33" s="31"/>
      <c r="Y33" s="1836"/>
      <c r="Z33" s="3035"/>
      <c r="AA33" s="3053"/>
      <c r="AB33" s="38"/>
      <c r="AC33" s="38"/>
      <c r="AD33" s="38"/>
      <c r="AE33" s="38"/>
      <c r="AF33" s="38"/>
      <c r="AG33" s="28"/>
      <c r="AH33" s="30"/>
      <c r="AI33" s="31"/>
      <c r="AJ33" s="38"/>
      <c r="AK33" s="28"/>
      <c r="AL33" s="30"/>
      <c r="AM33" s="31"/>
      <c r="AN33" s="230"/>
      <c r="AO33" s="59"/>
      <c r="AP33" s="1767"/>
      <c r="AQ33" s="396"/>
      <c r="AR33" s="59"/>
      <c r="AS33" s="1767"/>
      <c r="AT33" s="30"/>
      <c r="AU33" s="31"/>
      <c r="AV33" s="1767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</row>
    <row r="34" spans="1:89" ht="12" customHeight="1">
      <c r="B34" s="1726">
        <v>384</v>
      </c>
      <c r="C34" s="1546" t="s">
        <v>565</v>
      </c>
      <c r="D34" s="2010"/>
      <c r="E34" s="3054"/>
      <c r="F34" s="2324" t="s">
        <v>9</v>
      </c>
      <c r="G34" s="658" t="s">
        <v>10</v>
      </c>
      <c r="H34" s="246">
        <v>35</v>
      </c>
      <c r="I34" s="3029"/>
      <c r="Q34" s="70"/>
      <c r="R34" s="10"/>
      <c r="S34" s="10"/>
      <c r="T34" s="10"/>
      <c r="U34" s="230"/>
      <c r="V34" s="38"/>
      <c r="W34" s="30"/>
      <c r="X34" s="28"/>
      <c r="Y34" s="1987"/>
      <c r="Z34" s="56"/>
      <c r="AA34" s="3024"/>
      <c r="AB34" s="38"/>
      <c r="AC34" s="38"/>
      <c r="AD34" s="38"/>
      <c r="AE34" s="38"/>
      <c r="AF34" s="38"/>
      <c r="AG34" s="28"/>
      <c r="AH34" s="192"/>
      <c r="AI34" s="230"/>
      <c r="AJ34" s="38"/>
      <c r="AK34" s="28"/>
      <c r="AL34" s="192"/>
      <c r="AM34" s="230"/>
      <c r="AN34" s="230"/>
      <c r="AO34" s="59"/>
      <c r="AP34" s="1767"/>
      <c r="AQ34" s="30"/>
      <c r="AR34" s="31"/>
      <c r="AS34" s="1836"/>
      <c r="AT34" s="30"/>
      <c r="AU34" s="31"/>
      <c r="AV34" s="1836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</row>
    <row r="35" spans="1:89" ht="15.75" customHeight="1">
      <c r="B35" s="1726" t="s">
        <v>572</v>
      </c>
      <c r="C35" s="1546" t="s">
        <v>327</v>
      </c>
      <c r="D35" s="233">
        <v>200</v>
      </c>
      <c r="E35" s="9"/>
      <c r="F35" s="2324" t="s">
        <v>9</v>
      </c>
      <c r="G35" s="658" t="s">
        <v>428</v>
      </c>
      <c r="H35" s="246">
        <v>20</v>
      </c>
      <c r="I35" s="3029"/>
      <c r="Q35" s="70"/>
      <c r="R35" s="10"/>
      <c r="S35" s="10"/>
      <c r="T35" s="10"/>
      <c r="U35" s="230"/>
      <c r="V35" s="38"/>
      <c r="W35" s="30"/>
      <c r="X35" s="31"/>
      <c r="Y35" s="1836"/>
      <c r="Z35" s="56"/>
      <c r="AA35" s="3024"/>
      <c r="AB35" s="38"/>
      <c r="AC35" s="38"/>
      <c r="AD35" s="38"/>
      <c r="AE35" s="38"/>
      <c r="AF35" s="38"/>
      <c r="AG35" s="28"/>
      <c r="AH35" s="30"/>
      <c r="AI35" s="31"/>
      <c r="AJ35" s="38"/>
      <c r="AK35" s="28"/>
      <c r="AL35" s="30"/>
      <c r="AM35" s="31"/>
      <c r="AN35" s="230"/>
      <c r="AO35" s="59"/>
      <c r="AP35" s="1767"/>
      <c r="AQ35" s="230"/>
      <c r="AR35" s="59"/>
      <c r="AS35" s="1767"/>
      <c r="AT35" s="30"/>
      <c r="AU35" s="31"/>
      <c r="AV35" s="1836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</row>
    <row r="36" spans="1:89">
      <c r="B36" s="1723" t="s">
        <v>9</v>
      </c>
      <c r="C36" s="658" t="s">
        <v>10</v>
      </c>
      <c r="D36" s="246">
        <v>35</v>
      </c>
      <c r="E36" s="173"/>
      <c r="F36" s="1662"/>
      <c r="G36" s="404" t="s">
        <v>123</v>
      </c>
      <c r="H36" s="171"/>
      <c r="I36" s="3032"/>
      <c r="Q36" s="70"/>
      <c r="R36" s="10"/>
      <c r="S36" s="10"/>
      <c r="T36" s="10"/>
      <c r="U36" s="30"/>
      <c r="V36" s="38"/>
      <c r="W36" s="30"/>
      <c r="X36" s="63"/>
      <c r="Y36" s="3022"/>
      <c r="Z36" s="56"/>
      <c r="AA36" s="3024"/>
      <c r="AB36" s="38"/>
      <c r="AC36" s="38"/>
      <c r="AD36" s="38"/>
      <c r="AE36" s="38"/>
      <c r="AF36" s="38"/>
      <c r="AG36" s="28"/>
      <c r="AH36" s="70"/>
      <c r="AI36" s="397"/>
      <c r="AJ36" s="38"/>
      <c r="AK36" s="28"/>
      <c r="AL36" s="70"/>
      <c r="AM36" s="397"/>
      <c r="AN36" s="30"/>
      <c r="AO36" s="28"/>
      <c r="AP36" s="2209"/>
      <c r="AQ36" s="230"/>
      <c r="AR36" s="302"/>
      <c r="AS36" s="1836"/>
      <c r="AT36" s="30"/>
      <c r="AU36" s="31"/>
      <c r="AV36" s="1836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</row>
    <row r="37" spans="1:89" ht="13.5" customHeight="1">
      <c r="B37" s="1723" t="s">
        <v>9</v>
      </c>
      <c r="C37" s="658" t="s">
        <v>428</v>
      </c>
      <c r="D37" s="246">
        <v>20</v>
      </c>
      <c r="E37" s="9"/>
      <c r="F37" s="2335" t="s">
        <v>636</v>
      </c>
      <c r="G37" s="2336" t="s">
        <v>635</v>
      </c>
      <c r="H37" s="380">
        <v>60</v>
      </c>
      <c r="I37" s="3042"/>
      <c r="Q37" s="70"/>
      <c r="R37" s="10"/>
      <c r="S37" s="10"/>
      <c r="T37" s="10"/>
      <c r="U37" s="30"/>
      <c r="V37" s="38"/>
      <c r="W37" s="30"/>
      <c r="X37" s="31"/>
      <c r="Y37" s="1836"/>
      <c r="Z37" s="56"/>
      <c r="AA37" s="3024"/>
      <c r="AB37" s="38"/>
      <c r="AC37" s="38"/>
      <c r="AD37" s="38"/>
      <c r="AE37" s="38"/>
      <c r="AF37" s="38"/>
      <c r="AG37" s="28"/>
      <c r="AH37" s="30"/>
      <c r="AI37" s="94"/>
      <c r="AJ37" s="38"/>
      <c r="AK37" s="28"/>
      <c r="AL37" s="30"/>
      <c r="AM37" s="94"/>
      <c r="AN37" s="50"/>
      <c r="AO37" s="69"/>
      <c r="AP37" s="3055"/>
      <c r="AQ37" s="230"/>
      <c r="AR37" s="59"/>
      <c r="AS37" s="3037"/>
      <c r="AT37" s="30"/>
      <c r="AU37" s="31"/>
      <c r="AV37" s="1836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</row>
    <row r="38" spans="1:89" ht="14.4" customHeight="1">
      <c r="B38" s="1662"/>
      <c r="C38" s="426" t="s">
        <v>123</v>
      </c>
      <c r="D38" s="171"/>
      <c r="E38" s="9"/>
      <c r="F38" s="2337" t="s">
        <v>979</v>
      </c>
      <c r="G38" s="256" t="s">
        <v>844</v>
      </c>
      <c r="H38" s="537">
        <v>200</v>
      </c>
      <c r="I38" s="3034"/>
      <c r="Q38" s="30"/>
      <c r="R38" s="10"/>
      <c r="S38" s="10"/>
      <c r="T38" s="10"/>
      <c r="U38" s="30"/>
      <c r="V38" s="38"/>
      <c r="W38" s="30"/>
      <c r="X38" s="28"/>
      <c r="Y38" s="1836"/>
      <c r="Z38" s="56"/>
      <c r="AA38" s="3024"/>
      <c r="AB38" s="38"/>
      <c r="AC38" s="38"/>
      <c r="AD38" s="38"/>
      <c r="AE38" s="38"/>
      <c r="AF38" s="3056"/>
      <c r="AG38" s="28"/>
      <c r="AH38" s="30"/>
      <c r="AI38" s="94"/>
      <c r="AJ38" s="38"/>
      <c r="AK38" s="28"/>
      <c r="AL38" s="30"/>
      <c r="AM38" s="94"/>
      <c r="AN38" s="30"/>
      <c r="AO38" s="59"/>
      <c r="AP38" s="1767"/>
      <c r="AQ38" s="230"/>
      <c r="AR38" s="59"/>
      <c r="AS38" s="3037"/>
      <c r="AT38" s="30"/>
      <c r="AU38" s="28"/>
      <c r="AV38" s="1836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</row>
    <row r="39" spans="1:89" ht="14.4" customHeight="1">
      <c r="B39" s="2248" t="s">
        <v>618</v>
      </c>
      <c r="C39" s="2249" t="s">
        <v>374</v>
      </c>
      <c r="D39" s="2250">
        <v>60</v>
      </c>
      <c r="E39" s="3057"/>
      <c r="F39" s="1723" t="s">
        <v>634</v>
      </c>
      <c r="G39" s="1704" t="s">
        <v>631</v>
      </c>
      <c r="H39" s="380">
        <v>90</v>
      </c>
      <c r="I39" s="3034"/>
      <c r="Q39" s="70"/>
      <c r="R39" s="10"/>
      <c r="S39" s="10"/>
      <c r="T39" s="10"/>
      <c r="U39" s="30"/>
      <c r="V39" s="38"/>
      <c r="W39" s="30"/>
      <c r="X39" s="31"/>
      <c r="Y39" s="1836"/>
      <c r="Z39" s="56"/>
      <c r="AA39" s="3024"/>
      <c r="AB39" s="38"/>
      <c r="AC39" s="38"/>
      <c r="AD39" s="38"/>
      <c r="AE39" s="38"/>
      <c r="AF39" s="396"/>
      <c r="AG39" s="59"/>
      <c r="AH39" s="67"/>
      <c r="AI39" s="38"/>
      <c r="AJ39" s="38"/>
      <c r="AK39" s="93"/>
      <c r="AL39" s="30"/>
      <c r="AM39" s="94"/>
      <c r="AN39" s="38"/>
      <c r="AO39" s="38"/>
      <c r="AP39" s="38"/>
      <c r="AQ39" s="230"/>
      <c r="AR39" s="59"/>
      <c r="AS39" s="3037"/>
      <c r="AT39" s="497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</row>
    <row r="40" spans="1:89">
      <c r="B40" s="2252" t="s">
        <v>619</v>
      </c>
      <c r="C40" s="658" t="s">
        <v>612</v>
      </c>
      <c r="D40" s="246">
        <v>200</v>
      </c>
      <c r="E40" s="9"/>
      <c r="F40" s="1676" t="s">
        <v>709</v>
      </c>
      <c r="G40" s="1021" t="s">
        <v>708</v>
      </c>
      <c r="H40" s="294">
        <v>150</v>
      </c>
      <c r="I40" s="3034"/>
      <c r="Q40" s="70"/>
      <c r="R40" s="10"/>
      <c r="S40" s="10"/>
      <c r="T40" s="10"/>
      <c r="U40" s="30"/>
      <c r="V40" s="38"/>
      <c r="W40" s="30"/>
      <c r="X40" s="31"/>
      <c r="Y40" s="1836"/>
      <c r="Z40" s="56"/>
      <c r="AA40" s="3024"/>
      <c r="AB40" s="38"/>
      <c r="AC40" s="38"/>
      <c r="AD40" s="38"/>
      <c r="AE40" s="38"/>
      <c r="AF40" s="38"/>
      <c r="AG40" s="38"/>
      <c r="AH40" s="38"/>
      <c r="AI40" s="38"/>
      <c r="AJ40" s="70"/>
      <c r="AK40" s="38"/>
      <c r="AL40" s="39"/>
      <c r="AM40" s="38"/>
      <c r="AN40" s="362"/>
      <c r="AO40" s="38"/>
      <c r="AP40" s="38"/>
      <c r="AQ40" s="30"/>
      <c r="AR40" s="31"/>
      <c r="AS40" s="1836"/>
      <c r="AT40" s="3052"/>
      <c r="AU40" s="2788"/>
      <c r="AV40" s="1536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</row>
    <row r="41" spans="1:89" ht="15.5">
      <c r="B41" s="2257" t="s">
        <v>841</v>
      </c>
      <c r="C41" s="658" t="s">
        <v>842</v>
      </c>
      <c r="D41" s="246" t="s">
        <v>262</v>
      </c>
      <c r="E41" s="9"/>
      <c r="F41" s="1723" t="s">
        <v>572</v>
      </c>
      <c r="G41" s="658" t="s">
        <v>122</v>
      </c>
      <c r="H41" s="246">
        <v>200</v>
      </c>
      <c r="I41" s="3029"/>
      <c r="Q41" s="81"/>
      <c r="R41" s="10"/>
      <c r="S41" s="10"/>
      <c r="T41" s="10"/>
      <c r="U41" s="30"/>
      <c r="V41" s="38"/>
      <c r="W41" s="2437"/>
      <c r="X41" s="122"/>
      <c r="Y41" s="3038"/>
      <c r="Z41" s="3035"/>
      <c r="AA41" s="3024"/>
      <c r="AB41" s="38"/>
      <c r="AC41" s="38"/>
      <c r="AD41" s="38"/>
      <c r="AE41" s="38"/>
      <c r="AF41" s="38"/>
      <c r="AG41" s="38"/>
      <c r="AH41" s="38"/>
      <c r="AI41" s="38"/>
      <c r="AJ41" s="70"/>
      <c r="AK41" s="58"/>
      <c r="AL41" s="56"/>
      <c r="AM41" s="38"/>
      <c r="AN41" s="3052"/>
      <c r="AO41" s="2788"/>
      <c r="AP41" s="1536"/>
      <c r="AQ41" s="38"/>
      <c r="AR41" s="38"/>
      <c r="AS41" s="38"/>
      <c r="AT41" s="30"/>
      <c r="AU41" s="31"/>
      <c r="AV41" s="1836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</row>
    <row r="42" spans="1:89" ht="13.5" customHeight="1">
      <c r="B42" s="1676" t="s">
        <v>620</v>
      </c>
      <c r="C42" s="2260" t="s">
        <v>248</v>
      </c>
      <c r="D42" s="642">
        <v>150</v>
      </c>
      <c r="E42" s="9"/>
      <c r="F42" s="2263" t="s">
        <v>9</v>
      </c>
      <c r="G42" s="658" t="s">
        <v>10</v>
      </c>
      <c r="H42" s="246">
        <v>50</v>
      </c>
      <c r="I42" s="3032"/>
      <c r="Q42" s="70"/>
      <c r="R42" s="10"/>
      <c r="S42" s="10"/>
      <c r="T42" s="10"/>
      <c r="U42" s="30"/>
      <c r="V42" s="38"/>
      <c r="W42" s="30"/>
      <c r="X42" s="122"/>
      <c r="Y42" s="3038"/>
      <c r="Z42" s="56"/>
      <c r="AA42" s="3024"/>
      <c r="AB42" s="38"/>
      <c r="AC42" s="38"/>
      <c r="AD42" s="38"/>
      <c r="AE42" s="38"/>
      <c r="AF42" s="38"/>
      <c r="AG42" s="38"/>
      <c r="AH42" s="38"/>
      <c r="AI42" s="38"/>
      <c r="AJ42" s="70"/>
      <c r="AK42" s="396"/>
      <c r="AL42" s="30"/>
      <c r="AM42" s="397"/>
      <c r="AN42" s="30"/>
      <c r="AO42" s="31"/>
      <c r="AP42" s="1836"/>
      <c r="AQ42" s="497"/>
      <c r="AR42" s="38"/>
      <c r="AS42" s="38"/>
      <c r="AT42" s="30"/>
      <c r="AU42" s="31"/>
      <c r="AV42" s="1836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</row>
    <row r="43" spans="1:89" ht="14.25" customHeight="1">
      <c r="B43" s="1791" t="s">
        <v>603</v>
      </c>
      <c r="C43" s="256" t="s">
        <v>250</v>
      </c>
      <c r="D43" s="294">
        <v>200</v>
      </c>
      <c r="E43" s="9"/>
      <c r="F43" s="2266" t="s">
        <v>9</v>
      </c>
      <c r="G43" s="658" t="s">
        <v>428</v>
      </c>
      <c r="H43" s="246">
        <v>30</v>
      </c>
      <c r="I43" s="3034"/>
      <c r="Q43" s="3039"/>
      <c r="R43" s="10"/>
      <c r="S43" s="10"/>
      <c r="T43" s="10"/>
      <c r="U43" s="30"/>
      <c r="V43" s="38"/>
      <c r="W43" s="2437"/>
      <c r="X43" s="122"/>
      <c r="Y43" s="3038"/>
      <c r="Z43" s="56"/>
      <c r="AA43" s="3024"/>
      <c r="AB43" s="38"/>
      <c r="AC43" s="38"/>
      <c r="AD43" s="38"/>
      <c r="AE43" s="38"/>
      <c r="AF43" s="38"/>
      <c r="AG43" s="38"/>
      <c r="AH43" s="38"/>
      <c r="AI43" s="38"/>
      <c r="AJ43" s="70"/>
      <c r="AK43" s="57"/>
      <c r="AL43" s="30"/>
      <c r="AM43" s="94"/>
      <c r="AN43" s="30"/>
      <c r="AO43" s="31"/>
      <c r="AP43" s="1836"/>
      <c r="AQ43" s="2787"/>
      <c r="AR43" s="2788"/>
      <c r="AS43" s="1536"/>
      <c r="AT43" s="30"/>
      <c r="AU43" s="31"/>
      <c r="AV43" s="1836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</row>
    <row r="44" spans="1:89" ht="15" customHeight="1">
      <c r="A44" s="1483"/>
      <c r="B44" s="1761" t="s">
        <v>9</v>
      </c>
      <c r="C44" s="658" t="s">
        <v>10</v>
      </c>
      <c r="D44" s="246">
        <v>50</v>
      </c>
      <c r="E44" s="69"/>
      <c r="F44" s="2023" t="s">
        <v>740</v>
      </c>
      <c r="G44" s="256" t="s">
        <v>488</v>
      </c>
      <c r="H44" s="246">
        <v>120</v>
      </c>
      <c r="I44" s="3034"/>
      <c r="Q44" s="3058"/>
      <c r="R44" s="10"/>
      <c r="S44" s="10"/>
      <c r="T44" s="10"/>
      <c r="U44" s="50"/>
      <c r="V44" s="38"/>
      <c r="W44" s="30"/>
      <c r="X44" s="122"/>
      <c r="Y44" s="3038"/>
      <c r="Z44" s="56"/>
      <c r="AA44" s="3024"/>
      <c r="AB44" s="38"/>
      <c r="AC44" s="38"/>
      <c r="AD44" s="38"/>
      <c r="AE44" s="38"/>
      <c r="AF44" s="38"/>
      <c r="AG44" s="38"/>
      <c r="AH44" s="38"/>
      <c r="AI44" s="38"/>
      <c r="AJ44" s="70"/>
      <c r="AK44" s="57"/>
      <c r="AL44" s="30"/>
      <c r="AM44" s="94"/>
      <c r="AN44" s="192"/>
      <c r="AO44" s="63"/>
      <c r="AP44" s="3022"/>
      <c r="AQ44" s="30"/>
      <c r="AR44" s="63"/>
      <c r="AS44" s="3022"/>
      <c r="AT44" s="30"/>
      <c r="AU44" s="31"/>
      <c r="AV44" s="1836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</row>
    <row r="45" spans="1:89" ht="14.25" customHeight="1">
      <c r="B45" s="2266" t="s">
        <v>9</v>
      </c>
      <c r="C45" s="658" t="s">
        <v>428</v>
      </c>
      <c r="D45" s="246">
        <v>30</v>
      </c>
      <c r="E45" s="52"/>
      <c r="F45" s="1784"/>
      <c r="G45" s="1515" t="s">
        <v>244</v>
      </c>
      <c r="H45" s="1785"/>
      <c r="I45" s="3041"/>
      <c r="Q45" s="70"/>
      <c r="R45" s="10"/>
      <c r="S45" s="10"/>
      <c r="T45" s="10"/>
      <c r="U45" s="38"/>
      <c r="V45" s="38"/>
      <c r="W45" s="2437"/>
      <c r="X45" s="122"/>
      <c r="Y45" s="3038"/>
      <c r="Z45" s="56"/>
      <c r="AA45" s="3024"/>
      <c r="AB45" s="38"/>
      <c r="AC45" s="38"/>
      <c r="AD45" s="38"/>
      <c r="AE45" s="38"/>
      <c r="AF45" s="38"/>
      <c r="AG45" s="38"/>
      <c r="AH45" s="38"/>
      <c r="AI45" s="38"/>
      <c r="AJ45" s="70"/>
      <c r="AK45" s="38"/>
      <c r="AL45" s="63"/>
      <c r="AM45" s="38"/>
      <c r="AN45" s="30"/>
      <c r="AO45" s="31"/>
      <c r="AP45" s="1836"/>
      <c r="AQ45" s="30"/>
      <c r="AR45" s="63"/>
      <c r="AS45" s="3022"/>
      <c r="AT45" s="50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</row>
    <row r="46" spans="1:89" ht="13.5" customHeight="1">
      <c r="B46" s="1825" t="s">
        <v>485</v>
      </c>
      <c r="C46" s="256" t="s">
        <v>322</v>
      </c>
      <c r="D46" s="246">
        <v>100</v>
      </c>
      <c r="E46" s="69"/>
      <c r="F46" s="2252" t="s">
        <v>524</v>
      </c>
      <c r="G46" s="658" t="s">
        <v>525</v>
      </c>
      <c r="H46" s="380">
        <v>200</v>
      </c>
      <c r="I46" s="3034"/>
      <c r="Q46" s="70"/>
      <c r="R46" s="10"/>
      <c r="S46" s="10"/>
      <c r="T46" s="10"/>
      <c r="U46" s="38"/>
      <c r="V46" s="38"/>
      <c r="W46" s="30"/>
      <c r="X46" s="122"/>
      <c r="Y46" s="3038"/>
      <c r="Z46" s="56"/>
      <c r="AA46" s="3024"/>
      <c r="AB46" s="38"/>
      <c r="AC46" s="38"/>
      <c r="AD46" s="38"/>
      <c r="AE46" s="38"/>
      <c r="AF46" s="38"/>
      <c r="AG46" s="38"/>
      <c r="AH46" s="38"/>
      <c r="AI46" s="38"/>
      <c r="AJ46" s="70"/>
      <c r="AK46" s="28"/>
      <c r="AL46" s="30"/>
      <c r="AM46" s="107"/>
      <c r="AN46" s="192"/>
      <c r="AO46" s="28"/>
      <c r="AP46" s="1836"/>
      <c r="AQ46" s="30"/>
      <c r="AR46" s="63"/>
      <c r="AS46" s="3022"/>
      <c r="AT46" s="3052"/>
      <c r="AU46" s="2788"/>
      <c r="AV46" s="1536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</row>
    <row r="47" spans="1:89" ht="15.5">
      <c r="B47" s="1784"/>
      <c r="C47" s="1515" t="s">
        <v>244</v>
      </c>
      <c r="D47" s="1785"/>
      <c r="E47" s="69"/>
      <c r="F47" s="2371" t="s">
        <v>784</v>
      </c>
      <c r="G47" s="2249" t="s">
        <v>998</v>
      </c>
      <c r="H47" s="380">
        <v>90</v>
      </c>
      <c r="I47" s="3043"/>
      <c r="Q47" s="70"/>
      <c r="R47" s="10"/>
      <c r="S47" s="10"/>
      <c r="T47" s="10"/>
      <c r="U47" s="38"/>
      <c r="V47" s="38"/>
      <c r="W47" s="230"/>
      <c r="X47" s="122"/>
      <c r="Y47" s="3038"/>
      <c r="Z47" s="56"/>
      <c r="AA47" s="3024"/>
      <c r="AB47" s="38"/>
      <c r="AC47" s="38"/>
      <c r="AD47" s="38"/>
      <c r="AE47" s="38"/>
      <c r="AF47" s="38"/>
      <c r="AG47" s="38"/>
      <c r="AH47" s="38"/>
      <c r="AI47" s="38"/>
      <c r="AJ47" s="70"/>
      <c r="AK47" s="57"/>
      <c r="AL47" s="30"/>
      <c r="AM47" s="94"/>
      <c r="AN47" s="30"/>
      <c r="AO47" s="31"/>
      <c r="AP47" s="1836"/>
      <c r="AQ47" s="30"/>
      <c r="AR47" s="63"/>
      <c r="AS47" s="3022"/>
      <c r="AT47" s="30"/>
      <c r="AU47" s="28"/>
      <c r="AV47" s="2209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</row>
    <row r="48" spans="1:89" ht="14.25" customHeight="1">
      <c r="B48" s="1676" t="s">
        <v>755</v>
      </c>
      <c r="C48" s="256" t="s">
        <v>245</v>
      </c>
      <c r="D48" s="642">
        <v>200</v>
      </c>
      <c r="E48" s="69"/>
      <c r="F48" s="1581" t="s">
        <v>9</v>
      </c>
      <c r="G48" s="722" t="s">
        <v>513</v>
      </c>
      <c r="H48" s="2376">
        <v>15</v>
      </c>
      <c r="I48" s="3034"/>
      <c r="J48" s="10"/>
      <c r="K48" s="1653"/>
      <c r="L48" s="10"/>
      <c r="M48" s="69"/>
      <c r="N48" s="9"/>
      <c r="P48" s="10"/>
      <c r="Q48" s="38"/>
      <c r="R48" s="10"/>
      <c r="S48" s="10"/>
      <c r="T48" s="10"/>
      <c r="U48" s="38"/>
      <c r="V48" s="38"/>
      <c r="W48" s="230"/>
      <c r="X48" s="122"/>
      <c r="Y48" s="3038"/>
      <c r="Z48" s="56"/>
      <c r="AA48" s="3024"/>
      <c r="AB48" s="38"/>
      <c r="AC48" s="38"/>
      <c r="AD48" s="38"/>
      <c r="AE48" s="38"/>
      <c r="AF48" s="38"/>
      <c r="AG48" s="38"/>
      <c r="AH48" s="38"/>
      <c r="AI48" s="38"/>
      <c r="AJ48" s="70"/>
      <c r="AK48" s="57"/>
      <c r="AL48" s="30"/>
      <c r="AM48" s="94"/>
      <c r="AN48" s="30"/>
      <c r="AO48" s="31"/>
      <c r="AP48" s="1836"/>
      <c r="AQ48" s="2437"/>
      <c r="AR48" s="3036"/>
      <c r="AS48" s="3037"/>
      <c r="AT48" s="230"/>
      <c r="AU48" s="31"/>
      <c r="AV48" s="1987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</row>
    <row r="49" spans="2:89" ht="15" customHeight="1">
      <c r="B49" s="2293" t="s">
        <v>786</v>
      </c>
      <c r="C49" s="661" t="s">
        <v>787</v>
      </c>
      <c r="D49" s="2294" t="s">
        <v>813</v>
      </c>
      <c r="E49" s="69"/>
      <c r="F49" s="3059" t="s">
        <v>9</v>
      </c>
      <c r="G49" s="669" t="s">
        <v>428</v>
      </c>
      <c r="H49" s="306">
        <v>20</v>
      </c>
      <c r="I49" s="3034"/>
      <c r="M49" s="69"/>
      <c r="Q49" s="38"/>
      <c r="R49" s="10"/>
      <c r="S49" s="10"/>
      <c r="T49" s="10"/>
      <c r="U49" s="38"/>
      <c r="V49" s="38"/>
      <c r="W49" s="230"/>
      <c r="X49" s="122"/>
      <c r="Y49" s="3038"/>
      <c r="Z49" s="56"/>
      <c r="AA49" s="3024"/>
      <c r="AB49" s="38"/>
      <c r="AC49" s="38"/>
      <c r="AD49" s="38"/>
      <c r="AE49" s="38"/>
      <c r="AF49" s="38"/>
      <c r="AG49" s="38"/>
      <c r="AH49" s="38"/>
      <c r="AI49" s="38"/>
      <c r="AJ49" s="70"/>
      <c r="AK49" s="38"/>
      <c r="AL49" s="39"/>
      <c r="AM49" s="38"/>
      <c r="AN49" s="30"/>
      <c r="AO49" s="31"/>
      <c r="AP49" s="1836"/>
      <c r="AQ49" s="2437"/>
      <c r="AR49" s="3060"/>
      <c r="AS49" s="3061"/>
      <c r="AT49" s="30"/>
      <c r="AU49" s="31"/>
      <c r="AV49" s="1987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</row>
    <row r="50" spans="2:89" ht="14.25" customHeight="1">
      <c r="B50" s="2296" t="s">
        <v>807</v>
      </c>
      <c r="C50" s="663" t="s">
        <v>806</v>
      </c>
      <c r="D50" s="1584"/>
      <c r="E50" s="69"/>
      <c r="F50" s="1"/>
      <c r="H50" s="10"/>
      <c r="I50" s="3034"/>
      <c r="M50" s="69"/>
      <c r="Q50" s="38"/>
      <c r="R50" s="10"/>
      <c r="S50" s="10"/>
      <c r="T50" s="10"/>
      <c r="U50" s="30"/>
      <c r="V50" s="31"/>
      <c r="W50" s="230"/>
      <c r="X50" s="122"/>
      <c r="Y50" s="3038"/>
      <c r="Z50" s="56"/>
      <c r="AA50" s="3024"/>
      <c r="AB50" s="38"/>
      <c r="AC50" s="38"/>
      <c r="AD50" s="38"/>
      <c r="AE50" s="38"/>
      <c r="AF50" s="38"/>
      <c r="AG50" s="38"/>
      <c r="AH50" s="38"/>
      <c r="AI50" s="38"/>
      <c r="AJ50" s="70"/>
      <c r="AK50" s="38"/>
      <c r="AL50" s="39"/>
      <c r="AM50" s="38"/>
      <c r="AN50" s="30"/>
      <c r="AO50" s="31"/>
      <c r="AP50" s="1836"/>
      <c r="AQ50" s="30"/>
      <c r="AR50" s="31"/>
      <c r="AS50" s="1836"/>
      <c r="AT50" s="3062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</row>
    <row r="51" spans="2:89" ht="14.25" customHeight="1">
      <c r="B51" s="3063" t="s">
        <v>9</v>
      </c>
      <c r="C51" s="669" t="s">
        <v>780</v>
      </c>
      <c r="D51" s="3040">
        <v>20</v>
      </c>
      <c r="E51" s="69"/>
      <c r="F51" s="1"/>
      <c r="H51" s="10"/>
      <c r="I51" s="3029"/>
      <c r="M51" s="69"/>
      <c r="Q51" s="38"/>
      <c r="R51" s="10"/>
      <c r="S51" s="10"/>
      <c r="T51" s="10"/>
      <c r="U51" s="38"/>
      <c r="V51" s="38"/>
      <c r="W51" s="230"/>
      <c r="X51" s="122"/>
      <c r="Y51" s="3038"/>
      <c r="Z51" s="56"/>
      <c r="AA51" s="3024"/>
      <c r="AB51" s="38"/>
      <c r="AC51" s="38"/>
      <c r="AD51" s="38"/>
      <c r="AE51" s="38"/>
      <c r="AF51" s="38"/>
      <c r="AG51" s="38"/>
      <c r="AH51" s="38"/>
      <c r="AI51" s="38"/>
      <c r="AJ51" s="70"/>
      <c r="AK51" s="38"/>
      <c r="AL51" s="39"/>
      <c r="AM51" s="38"/>
      <c r="AN51" s="30"/>
      <c r="AO51" s="28"/>
      <c r="AP51" s="1987"/>
      <c r="AQ51" s="38"/>
      <c r="AR51" s="38"/>
      <c r="AS51" s="38"/>
      <c r="AT51" s="608"/>
      <c r="AU51" s="608"/>
      <c r="AV51" s="1767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</row>
    <row r="52" spans="2:89">
      <c r="B52" s="58"/>
      <c r="C52" s="56"/>
      <c r="D52" s="67"/>
      <c r="E52" s="2437"/>
      <c r="F52" s="26"/>
      <c r="G52" s="1003"/>
      <c r="H52" s="1944"/>
      <c r="I52" s="3032"/>
      <c r="M52" s="3064"/>
      <c r="Q52" s="1836"/>
      <c r="R52" s="10"/>
      <c r="S52" s="39"/>
      <c r="T52" s="10"/>
      <c r="U52" s="38"/>
      <c r="V52" s="38"/>
      <c r="W52" s="38"/>
      <c r="X52" s="30"/>
      <c r="Y52" s="59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70"/>
      <c r="AK52" s="38"/>
      <c r="AL52" s="39"/>
      <c r="AM52" s="38"/>
      <c r="AN52" s="30"/>
      <c r="AO52" s="63"/>
      <c r="AP52" s="3022"/>
      <c r="AQ52" s="71"/>
      <c r="AR52" s="38"/>
      <c r="AS52" s="38"/>
      <c r="AT52" s="608"/>
      <c r="AU52" s="608"/>
      <c r="AV52" s="1767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</row>
    <row r="53" spans="2:89" ht="13.5" customHeight="1">
      <c r="B53" s="28"/>
      <c r="C53" s="30"/>
      <c r="D53" s="107"/>
      <c r="E53" s="30"/>
      <c r="F53" s="3065"/>
      <c r="G53" s="771"/>
      <c r="H53" s="94"/>
      <c r="I53" s="3043"/>
      <c r="M53" s="173"/>
      <c r="Q53" s="38"/>
      <c r="R53" s="10"/>
      <c r="S53" s="39"/>
      <c r="T53" s="10"/>
      <c r="U53" s="38"/>
      <c r="V53" s="38"/>
      <c r="W53" s="38"/>
      <c r="X53" s="30"/>
      <c r="Y53" s="31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70"/>
      <c r="AK53" s="38"/>
      <c r="AL53" s="39"/>
      <c r="AM53" s="38"/>
      <c r="AN53" s="2437"/>
      <c r="AO53" s="31"/>
      <c r="AP53" s="1836"/>
      <c r="AQ53" s="3052"/>
      <c r="AR53" s="2788"/>
      <c r="AS53" s="1536"/>
      <c r="AT53" s="59"/>
      <c r="AU53" s="283"/>
      <c r="AV53" s="1767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</row>
    <row r="54" spans="2:89" ht="13.5" customHeight="1">
      <c r="B54" s="28"/>
      <c r="C54" s="30"/>
      <c r="D54" s="94"/>
      <c r="E54" s="38"/>
      <c r="F54" s="121"/>
      <c r="G54" s="4"/>
      <c r="H54" s="16"/>
      <c r="I54" s="3034"/>
      <c r="M54" s="3066"/>
      <c r="Q54" s="38"/>
      <c r="R54" s="10"/>
      <c r="S54" s="39"/>
      <c r="T54" s="10"/>
      <c r="U54" s="38"/>
      <c r="V54" s="38"/>
      <c r="W54" s="38"/>
      <c r="X54" s="460"/>
      <c r="Y54" s="3067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70"/>
      <c r="AK54" s="38"/>
      <c r="AL54" s="39"/>
      <c r="AM54" s="38"/>
      <c r="AN54" s="30"/>
      <c r="AO54" s="28"/>
      <c r="AP54" s="1836"/>
      <c r="AQ54" s="30"/>
      <c r="AR54" s="31"/>
      <c r="AS54" s="1836"/>
      <c r="AT54" s="608"/>
      <c r="AU54" s="608"/>
      <c r="AV54" s="1836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</row>
    <row r="55" spans="2:89">
      <c r="B55" s="58"/>
      <c r="C55" s="30"/>
      <c r="D55" s="38"/>
      <c r="E55" s="38"/>
      <c r="F55" s="1933"/>
      <c r="G55" s="1653"/>
      <c r="H55" s="520"/>
      <c r="I55" s="3034"/>
      <c r="M55" s="16"/>
      <c r="Q55" s="38"/>
      <c r="R55" s="10"/>
      <c r="S55" s="39"/>
      <c r="T55" s="10"/>
      <c r="U55" s="38"/>
      <c r="V55" s="38"/>
      <c r="W55" s="38"/>
      <c r="X55" s="496"/>
      <c r="Y55" s="306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0"/>
      <c r="AK55" s="38"/>
      <c r="AL55" s="39"/>
      <c r="AM55" s="38"/>
      <c r="AN55" s="30"/>
      <c r="AO55" s="31"/>
      <c r="AP55" s="1836"/>
      <c r="AQ55" s="30"/>
      <c r="AR55" s="31"/>
      <c r="AS55" s="1836"/>
      <c r="AT55" s="608"/>
      <c r="AU55" s="608"/>
      <c r="AV55" s="1836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</row>
    <row r="56" spans="2:89" ht="14.25" customHeight="1">
      <c r="B56" s="28"/>
      <c r="C56" s="30"/>
      <c r="D56" s="94"/>
      <c r="E56" s="38"/>
      <c r="F56" s="10"/>
      <c r="G56" s="10"/>
      <c r="H56" s="10"/>
      <c r="I56" s="3029"/>
      <c r="M56" s="9"/>
      <c r="Q56" s="38"/>
      <c r="R56" s="10"/>
      <c r="S56" s="1653"/>
      <c r="T56" s="10"/>
      <c r="U56" s="38"/>
      <c r="V56" s="38"/>
      <c r="W56" s="38"/>
      <c r="X56" s="31"/>
      <c r="Y56" s="1836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0"/>
      <c r="AK56" s="38"/>
      <c r="AL56" s="39"/>
      <c r="AM56" s="38"/>
      <c r="AN56" s="30"/>
      <c r="AO56" s="31"/>
      <c r="AP56" s="1836"/>
      <c r="AQ56" s="30"/>
      <c r="AR56" s="31"/>
      <c r="AS56" s="1836"/>
      <c r="AT56" s="31"/>
      <c r="AU56" s="31"/>
      <c r="AV56" s="1767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</row>
    <row r="57" spans="2:89" ht="13.5" customHeight="1">
      <c r="B57" s="1933"/>
      <c r="C57" s="1653"/>
      <c r="D57" s="3069"/>
      <c r="E57" s="38"/>
      <c r="F57" s="10"/>
      <c r="G57" s="10"/>
      <c r="H57" s="10"/>
      <c r="I57" s="3029"/>
      <c r="M57" s="9"/>
      <c r="Q57" s="38"/>
      <c r="R57" s="10"/>
      <c r="S57" s="269"/>
      <c r="T57" s="10"/>
      <c r="U57" s="38"/>
      <c r="V57" s="38"/>
      <c r="W57" s="38"/>
      <c r="X57" s="31"/>
      <c r="Y57" s="1836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0"/>
      <c r="AK57" s="38"/>
      <c r="AL57" s="39"/>
      <c r="AM57" s="38"/>
      <c r="AN57" s="38"/>
      <c r="AO57" s="38"/>
      <c r="AP57" s="38"/>
      <c r="AQ57" s="30"/>
      <c r="AR57" s="31"/>
      <c r="AS57" s="1836"/>
      <c r="AT57" s="31"/>
      <c r="AU57" s="31"/>
      <c r="AV57" s="3022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</row>
    <row r="58" spans="2:89" ht="13.5" customHeight="1">
      <c r="E58" s="38"/>
      <c r="I58" s="3029"/>
      <c r="M58" s="3054"/>
      <c r="Q58" s="38"/>
      <c r="R58" s="10"/>
      <c r="S58" s="10"/>
      <c r="T58" s="999"/>
      <c r="U58" s="94"/>
      <c r="V58" s="38"/>
      <c r="W58" s="38"/>
      <c r="X58" s="67"/>
      <c r="Y58" s="38"/>
      <c r="Z58" s="38"/>
      <c r="AA58" s="38"/>
      <c r="AB58" s="38"/>
      <c r="AC58" s="38"/>
      <c r="AD58" s="38"/>
      <c r="AE58" s="38"/>
      <c r="AF58" s="38"/>
      <c r="AG58" s="38"/>
      <c r="AH58" s="30"/>
      <c r="AI58" s="30"/>
      <c r="AJ58" s="30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</row>
    <row r="59" spans="2:89" ht="15" customHeight="1">
      <c r="B59" s="1455" t="s">
        <v>255</v>
      </c>
      <c r="G59" s="2"/>
      <c r="H59" s="2"/>
      <c r="I59" s="3070"/>
      <c r="M59" s="9"/>
      <c r="Q59" s="70"/>
      <c r="R59" s="5"/>
      <c r="S59" s="5"/>
      <c r="T59" s="3071"/>
      <c r="U59" s="230"/>
      <c r="V59" s="38"/>
      <c r="W59" s="38"/>
      <c r="X59" s="2788"/>
      <c r="Y59" s="1964"/>
      <c r="Z59" s="2788"/>
      <c r="AA59" s="1964"/>
      <c r="AB59" s="38"/>
      <c r="AC59" s="230"/>
      <c r="AD59" s="3020"/>
      <c r="AE59" s="28"/>
      <c r="AF59" s="30"/>
      <c r="AG59" s="31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</row>
    <row r="60" spans="2:89" ht="16.5" customHeight="1">
      <c r="B60" s="73" t="s">
        <v>141</v>
      </c>
      <c r="E60" s="3021" t="s">
        <v>143</v>
      </c>
      <c r="F60" s="1465"/>
      <c r="H60" t="s">
        <v>150</v>
      </c>
      <c r="I60" s="3026"/>
      <c r="M60" s="173"/>
      <c r="Q60" s="70"/>
      <c r="R60" s="48"/>
      <c r="S60" s="4"/>
      <c r="T60" s="17"/>
      <c r="U60" s="230"/>
      <c r="V60" s="38"/>
      <c r="W60" s="38"/>
      <c r="X60" s="31"/>
      <c r="Y60" s="1987"/>
      <c r="Z60" s="3035"/>
      <c r="AA60" s="3053"/>
      <c r="AB60" s="38"/>
      <c r="AC60" s="38"/>
      <c r="AD60" s="38"/>
      <c r="AE60" s="2786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</row>
    <row r="61" spans="2:89" ht="17.25" customHeight="1">
      <c r="B61" s="1470" t="s">
        <v>2</v>
      </c>
      <c r="C61" s="2633" t="s">
        <v>3</v>
      </c>
      <c r="D61" s="3027" t="s">
        <v>4</v>
      </c>
      <c r="G61" s="2"/>
      <c r="H61" s="1465"/>
      <c r="I61" s="3029"/>
      <c r="M61" s="9"/>
      <c r="Q61" s="70"/>
      <c r="R61" s="48"/>
      <c r="S61" s="10"/>
      <c r="T61" s="17"/>
      <c r="U61" s="230"/>
      <c r="V61" s="38"/>
      <c r="W61" s="38"/>
      <c r="X61" s="31"/>
      <c r="Y61" s="1987"/>
      <c r="Z61" s="56"/>
      <c r="AA61" s="3024"/>
      <c r="AB61" s="38"/>
      <c r="AC61" s="38"/>
      <c r="AD61" s="38"/>
      <c r="AE61" s="3052"/>
      <c r="AF61" s="2788"/>
      <c r="AG61" s="1536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</row>
    <row r="62" spans="2:89">
      <c r="B62" s="1480" t="s">
        <v>5</v>
      </c>
      <c r="C62" s="38"/>
      <c r="D62" s="3030" t="s">
        <v>62</v>
      </c>
      <c r="E62" s="362"/>
      <c r="I62" s="3029"/>
      <c r="M62" s="9"/>
      <c r="Q62" s="70"/>
      <c r="R62" s="10"/>
      <c r="S62" s="10"/>
      <c r="T62" s="10"/>
      <c r="U62" s="30"/>
      <c r="V62" s="38"/>
      <c r="W62" s="38"/>
      <c r="X62" s="31"/>
      <c r="Y62" s="1987"/>
      <c r="Z62" s="56"/>
      <c r="AA62" s="3024"/>
      <c r="AB62" s="38"/>
      <c r="AC62" s="38"/>
      <c r="AD62" s="38"/>
      <c r="AE62" s="30"/>
      <c r="AF62" s="31"/>
      <c r="AG62" s="1987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</row>
    <row r="63" spans="2:89" ht="15.5">
      <c r="B63" s="2183" t="s">
        <v>283</v>
      </c>
      <c r="C63" s="484"/>
      <c r="D63" s="171"/>
      <c r="E63" s="362"/>
      <c r="I63" s="3029"/>
      <c r="M63" s="3057"/>
      <c r="Q63" s="70"/>
      <c r="R63" s="10"/>
      <c r="S63" s="10"/>
      <c r="T63" s="10"/>
      <c r="U63" s="30"/>
      <c r="V63" s="38"/>
      <c r="W63" s="38"/>
      <c r="X63" s="31"/>
      <c r="Y63" s="1836"/>
      <c r="Z63" s="56"/>
      <c r="AA63" s="3024"/>
      <c r="AB63" s="38"/>
      <c r="AC63" s="38"/>
      <c r="AD63" s="38"/>
      <c r="AE63" s="30"/>
      <c r="AF63" s="31"/>
      <c r="AG63" s="1987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</row>
    <row r="64" spans="2:89">
      <c r="B64" s="355"/>
      <c r="C64" s="404" t="s">
        <v>158</v>
      </c>
      <c r="D64" s="171"/>
      <c r="E64" s="2787"/>
      <c r="I64" s="3072"/>
      <c r="M64" s="52"/>
      <c r="Q64" s="38"/>
      <c r="R64" s="10"/>
      <c r="S64" s="10"/>
      <c r="T64" s="10"/>
      <c r="U64" s="30"/>
      <c r="V64" s="38"/>
      <c r="W64" s="38"/>
      <c r="X64" s="31"/>
      <c r="Y64" s="1987"/>
      <c r="Z64" s="56"/>
      <c r="AA64" s="3024"/>
      <c r="AB64" s="38"/>
      <c r="AC64" s="38"/>
      <c r="AD64" s="38"/>
      <c r="AE64" s="30"/>
      <c r="AF64" s="31"/>
      <c r="AG64" s="1987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</row>
    <row r="65" spans="2:89">
      <c r="B65" s="2406" t="s">
        <v>966</v>
      </c>
      <c r="C65" s="661" t="s">
        <v>965</v>
      </c>
      <c r="D65" s="642">
        <v>60</v>
      </c>
      <c r="E65" s="30"/>
      <c r="I65" s="3073"/>
      <c r="M65" s="69"/>
      <c r="Q65" s="192"/>
      <c r="R65" s="10"/>
      <c r="S65" s="10"/>
      <c r="T65" s="10"/>
      <c r="U65" s="30"/>
      <c r="V65" s="38"/>
      <c r="W65" s="38"/>
      <c r="X65" s="28"/>
      <c r="Y65" s="1836"/>
      <c r="Z65" s="56"/>
      <c r="AA65" s="3024"/>
      <c r="AB65" s="38"/>
      <c r="AC65" s="38"/>
      <c r="AD65" s="38"/>
      <c r="AE65" s="30"/>
      <c r="AF65" s="31"/>
      <c r="AG65" s="1836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</row>
    <row r="66" spans="2:89">
      <c r="B66" s="1676" t="s">
        <v>503</v>
      </c>
      <c r="C66" s="256" t="s">
        <v>510</v>
      </c>
      <c r="D66" s="294">
        <v>90</v>
      </c>
      <c r="E66" s="30"/>
      <c r="I66" s="3074"/>
      <c r="M66" s="52"/>
      <c r="Q66" s="1536"/>
      <c r="R66" s="10"/>
      <c r="S66" s="10"/>
      <c r="T66" s="10"/>
      <c r="U66" s="30"/>
      <c r="V66" s="38"/>
      <c r="W66" s="38"/>
      <c r="X66" s="31"/>
      <c r="Y66" s="1987"/>
      <c r="Z66" s="56"/>
      <c r="AA66" s="3024"/>
      <c r="AB66" s="38"/>
      <c r="AC66" s="38"/>
      <c r="AD66" s="38"/>
      <c r="AE66" s="30"/>
      <c r="AF66" s="31"/>
      <c r="AG66" s="1987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</row>
    <row r="67" spans="2:89">
      <c r="B67" s="2039" t="s">
        <v>507</v>
      </c>
      <c r="C67" s="2068" t="s">
        <v>505</v>
      </c>
      <c r="D67" s="294">
        <v>180</v>
      </c>
      <c r="E67" s="30"/>
      <c r="I67" s="3075"/>
      <c r="M67" s="69"/>
      <c r="Q67" s="1836"/>
      <c r="R67" s="10"/>
      <c r="S67" s="10"/>
      <c r="T67" s="10"/>
      <c r="U67" s="30"/>
      <c r="V67" s="38"/>
      <c r="W67" s="38"/>
      <c r="X67" s="31"/>
      <c r="Y67" s="1836"/>
      <c r="Z67" s="56"/>
      <c r="AA67" s="3024"/>
      <c r="AB67" s="38"/>
      <c r="AC67" s="38"/>
      <c r="AD67" s="38"/>
      <c r="AE67" s="30"/>
      <c r="AF67" s="28"/>
      <c r="AG67" s="1836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</row>
    <row r="68" spans="2:89">
      <c r="B68" s="2411"/>
      <c r="C68" s="2070" t="s">
        <v>506</v>
      </c>
      <c r="D68" s="233"/>
      <c r="E68" s="30"/>
      <c r="I68" s="3074"/>
      <c r="M68" s="38"/>
      <c r="Q68" s="1767"/>
      <c r="R68" s="10"/>
      <c r="S68" s="10"/>
      <c r="T68" s="10"/>
      <c r="U68" s="30"/>
      <c r="V68" s="38"/>
      <c r="W68" s="38"/>
      <c r="X68" s="3036"/>
      <c r="Y68" s="3037"/>
      <c r="Z68" s="3035"/>
      <c r="AA68" s="3024"/>
      <c r="AB68" s="38"/>
      <c r="AC68" s="38"/>
      <c r="AD68" s="38"/>
      <c r="AE68" s="30"/>
      <c r="AF68" s="31"/>
      <c r="AG68" s="1987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</row>
    <row r="69" spans="2:89" ht="14.4" customHeight="1">
      <c r="B69" s="2414" t="s">
        <v>970</v>
      </c>
      <c r="C69" s="661" t="s">
        <v>873</v>
      </c>
      <c r="D69" s="294">
        <v>200</v>
      </c>
      <c r="E69" s="30"/>
      <c r="I69" s="3076"/>
      <c r="M69" s="69"/>
      <c r="Q69" s="1836"/>
      <c r="R69" s="10"/>
      <c r="S69" s="10"/>
      <c r="T69" s="10"/>
      <c r="U69" s="30"/>
      <c r="V69" s="38"/>
      <c r="W69" s="38"/>
      <c r="X69" s="31"/>
      <c r="Y69" s="1836"/>
      <c r="Z69" s="56"/>
      <c r="AA69" s="3024"/>
      <c r="AB69" s="38"/>
      <c r="AC69" s="38"/>
      <c r="AD69" s="38"/>
      <c r="AE69" s="30"/>
      <c r="AF69" s="31"/>
      <c r="AG69" s="1836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</row>
    <row r="70" spans="2:89" ht="14.4" customHeight="1">
      <c r="B70" s="778"/>
      <c r="C70" s="1714" t="s">
        <v>968</v>
      </c>
      <c r="D70" s="1482"/>
      <c r="E70" s="30"/>
      <c r="I70" s="3074"/>
      <c r="M70" s="69"/>
      <c r="Q70" s="1836"/>
      <c r="R70" s="10"/>
      <c r="S70" s="10"/>
      <c r="T70" s="10"/>
      <c r="U70" s="50"/>
      <c r="V70" s="38"/>
      <c r="W70" s="38"/>
      <c r="X70" s="122"/>
      <c r="Y70" s="3038"/>
      <c r="Z70" s="56"/>
      <c r="AA70" s="3024"/>
      <c r="AB70" s="38"/>
      <c r="AC70" s="38"/>
      <c r="AD70" s="38"/>
      <c r="AE70" s="2437"/>
      <c r="AF70" s="3036"/>
      <c r="AG70" s="3037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</row>
    <row r="71" spans="2:89" ht="13.5" customHeight="1">
      <c r="B71" s="1723" t="s">
        <v>9</v>
      </c>
      <c r="C71" s="658" t="s">
        <v>10</v>
      </c>
      <c r="D71" s="246">
        <v>30</v>
      </c>
      <c r="E71" s="30"/>
      <c r="I71" s="3077"/>
      <c r="M71" s="69"/>
      <c r="N71" s="1"/>
      <c r="P71" s="10"/>
      <c r="Q71" s="38"/>
      <c r="R71" s="10"/>
      <c r="S71" s="10"/>
      <c r="T71" s="10"/>
      <c r="U71" s="38"/>
      <c r="V71" s="38"/>
      <c r="W71" s="38"/>
      <c r="X71" s="122"/>
      <c r="Y71" s="3038"/>
      <c r="Z71" s="56"/>
      <c r="AA71" s="3024"/>
      <c r="AB71" s="38"/>
      <c r="AC71" s="38"/>
      <c r="AD71" s="38"/>
      <c r="AE71" s="30"/>
      <c r="AF71" s="31"/>
      <c r="AG71" s="1836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</row>
    <row r="72" spans="2:89" ht="15.5">
      <c r="B72" s="1723" t="s">
        <v>9</v>
      </c>
      <c r="C72" s="658" t="s">
        <v>428</v>
      </c>
      <c r="D72" s="246">
        <v>20</v>
      </c>
      <c r="E72" s="53"/>
      <c r="I72" s="3078"/>
      <c r="Q72" s="1536"/>
      <c r="R72" s="10"/>
      <c r="S72" s="10"/>
      <c r="T72" s="10"/>
      <c r="U72" s="30"/>
      <c r="V72" s="38"/>
      <c r="W72" s="38"/>
      <c r="X72" s="122"/>
      <c r="Y72" s="3038"/>
      <c r="Z72" s="56"/>
      <c r="AA72" s="3024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</row>
    <row r="73" spans="2:89" ht="15.5">
      <c r="B73" s="1662"/>
      <c r="C73" s="404" t="s">
        <v>123</v>
      </c>
      <c r="D73" s="171"/>
      <c r="E73" s="2786"/>
      <c r="I73" s="3073"/>
      <c r="Q73" s="1767"/>
      <c r="R73" s="10"/>
      <c r="S73" s="10"/>
      <c r="T73" s="10"/>
      <c r="U73" s="30"/>
      <c r="V73" s="38"/>
      <c r="W73" s="38"/>
      <c r="X73" s="122"/>
      <c r="Y73" s="3038"/>
      <c r="Z73" s="56"/>
      <c r="AA73" s="3024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</row>
    <row r="74" spans="2:89" ht="15.5">
      <c r="B74" s="2425" t="s">
        <v>604</v>
      </c>
      <c r="C74" s="658" t="s">
        <v>605</v>
      </c>
      <c r="D74" s="246">
        <v>60</v>
      </c>
      <c r="E74" s="3052"/>
      <c r="I74" s="3079"/>
      <c r="Q74" s="38"/>
      <c r="R74" s="10"/>
      <c r="S74" s="10"/>
      <c r="T74" s="10"/>
      <c r="U74" s="30"/>
      <c r="V74" s="31"/>
      <c r="W74" s="38"/>
      <c r="X74" s="122"/>
      <c r="Y74" s="3038"/>
      <c r="Z74" s="56"/>
      <c r="AA74" s="3024"/>
      <c r="AB74" s="38"/>
      <c r="AC74" s="38"/>
      <c r="AD74" s="38"/>
      <c r="AE74" s="38"/>
      <c r="AF74" s="28"/>
      <c r="AG74" s="30"/>
      <c r="AH74" s="31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</row>
    <row r="75" spans="2:89" ht="15.5">
      <c r="B75" s="2431" t="s">
        <v>722</v>
      </c>
      <c r="C75" s="256" t="s">
        <v>850</v>
      </c>
      <c r="D75" s="294">
        <v>200</v>
      </c>
      <c r="E75" s="30"/>
      <c r="I75" s="3079"/>
      <c r="Q75" s="1536"/>
      <c r="R75" s="10"/>
      <c r="S75" s="10"/>
      <c r="T75" s="10"/>
      <c r="U75" s="38"/>
      <c r="V75" s="38"/>
      <c r="W75" s="38"/>
      <c r="X75" s="122"/>
      <c r="Y75" s="3038"/>
      <c r="Z75" s="56"/>
      <c r="AA75" s="3024"/>
      <c r="AB75" s="38"/>
      <c r="AC75" s="38"/>
      <c r="AD75" s="38"/>
      <c r="AE75" s="38"/>
      <c r="AF75" s="28"/>
      <c r="AG75" s="30"/>
      <c r="AH75" s="31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</row>
    <row r="76" spans="2:89" ht="17.25" customHeight="1">
      <c r="B76" s="2431" t="s">
        <v>749</v>
      </c>
      <c r="C76" s="658" t="s">
        <v>650</v>
      </c>
      <c r="D76" s="294">
        <v>150</v>
      </c>
      <c r="E76" s="30"/>
      <c r="I76" s="3074"/>
      <c r="Q76" s="1836"/>
      <c r="R76" s="10"/>
      <c r="S76" s="10"/>
      <c r="T76" s="10"/>
      <c r="U76" s="38"/>
      <c r="V76" s="38"/>
      <c r="W76" s="38"/>
      <c r="X76" s="122"/>
      <c r="Y76" s="3038"/>
      <c r="Z76" s="56"/>
      <c r="AA76" s="3024"/>
      <c r="AB76" s="38"/>
      <c r="AC76" s="38"/>
      <c r="AD76" s="38"/>
      <c r="AE76" s="38"/>
      <c r="AF76" s="497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</row>
    <row r="77" spans="2:89" ht="15.5">
      <c r="B77" s="2431" t="s">
        <v>750</v>
      </c>
      <c r="C77" s="761" t="s">
        <v>1035</v>
      </c>
      <c r="D77" s="294">
        <v>120</v>
      </c>
      <c r="E77" s="30"/>
      <c r="I77" s="3074"/>
      <c r="Q77" s="1836"/>
      <c r="R77" s="10"/>
      <c r="S77" s="10"/>
      <c r="T77" s="10"/>
      <c r="U77" s="38"/>
      <c r="V77" s="38"/>
      <c r="W77" s="38"/>
      <c r="X77" s="122"/>
      <c r="Y77" s="3038"/>
      <c r="Z77" s="56"/>
      <c r="AA77" s="3024"/>
      <c r="AB77" s="38"/>
      <c r="AC77" s="38"/>
      <c r="AD77" s="38"/>
      <c r="AE77" s="38"/>
      <c r="AF77" s="3052"/>
      <c r="AG77" s="2788"/>
      <c r="AH77" s="1536"/>
      <c r="AI77" s="2786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</row>
    <row r="78" spans="2:89" ht="15.5">
      <c r="B78" s="3080" t="s">
        <v>746</v>
      </c>
      <c r="C78" s="256" t="s">
        <v>854</v>
      </c>
      <c r="D78" s="294">
        <v>200</v>
      </c>
      <c r="E78" s="30"/>
      <c r="I78" s="3074"/>
      <c r="Q78" s="1836"/>
      <c r="R78" s="10"/>
      <c r="S78" s="10"/>
      <c r="T78" s="10"/>
      <c r="U78" s="38"/>
      <c r="V78" s="38"/>
      <c r="W78" s="38"/>
      <c r="X78" s="122"/>
      <c r="Y78" s="3038"/>
      <c r="Z78" s="56"/>
      <c r="AA78" s="3024"/>
      <c r="AB78" s="38"/>
      <c r="AC78" s="38"/>
      <c r="AD78" s="38"/>
      <c r="AE78" s="38"/>
      <c r="AF78" s="30"/>
      <c r="AG78" s="31"/>
      <c r="AH78" s="1987"/>
      <c r="AI78" s="3052"/>
      <c r="AJ78" s="2788"/>
      <c r="AK78" s="1536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</row>
    <row r="79" spans="2:89">
      <c r="B79" s="2263" t="s">
        <v>9</v>
      </c>
      <c r="C79" s="658" t="s">
        <v>10</v>
      </c>
      <c r="D79" s="246">
        <v>30</v>
      </c>
      <c r="E79" s="30"/>
      <c r="I79" s="3076"/>
      <c r="Q79" s="1836"/>
      <c r="R79" s="10"/>
      <c r="S79" s="10"/>
      <c r="T79" s="10"/>
      <c r="U79" s="38"/>
      <c r="V79" s="38"/>
      <c r="W79" s="38"/>
      <c r="X79" s="38"/>
      <c r="Y79" s="38"/>
      <c r="Z79" s="38"/>
      <c r="AA79" s="38"/>
      <c r="AB79" s="38"/>
      <c r="AC79" s="38"/>
      <c r="AD79" s="28"/>
      <c r="AE79" s="192"/>
      <c r="AF79" s="30"/>
      <c r="AG79" s="31"/>
      <c r="AH79" s="1987"/>
      <c r="AI79" s="30"/>
      <c r="AJ79" s="31"/>
      <c r="AK79" s="1987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</row>
    <row r="80" spans="2:89">
      <c r="B80" s="2266" t="s">
        <v>9</v>
      </c>
      <c r="C80" s="658" t="s">
        <v>428</v>
      </c>
      <c r="D80" s="246">
        <v>20</v>
      </c>
      <c r="E80" s="30"/>
      <c r="I80" s="3076"/>
      <c r="Q80" s="38"/>
      <c r="R80" s="10"/>
      <c r="S80" s="10"/>
      <c r="T80" s="10"/>
      <c r="U80" s="38"/>
      <c r="V80" s="38"/>
      <c r="W80" s="38"/>
      <c r="X80" s="38"/>
      <c r="Y80" s="38"/>
      <c r="Z80" s="38"/>
      <c r="AA80" s="604"/>
      <c r="AB80" s="38"/>
      <c r="AC80" s="38"/>
      <c r="AD80" s="28"/>
      <c r="AE80" s="30"/>
      <c r="AF80" s="30"/>
      <c r="AG80" s="31"/>
      <c r="AH80" s="1987"/>
      <c r="AI80" s="30"/>
      <c r="AJ80" s="31"/>
      <c r="AK80" s="1987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</row>
    <row r="81" spans="2:89">
      <c r="B81" s="1825" t="s">
        <v>484</v>
      </c>
      <c r="C81" s="658" t="s">
        <v>739</v>
      </c>
      <c r="D81" s="751">
        <v>105</v>
      </c>
      <c r="E81" s="2437"/>
      <c r="I81" s="3074"/>
      <c r="Q81" s="38"/>
      <c r="R81" s="10"/>
      <c r="S81" s="10"/>
      <c r="T81" s="10"/>
      <c r="U81" s="38"/>
      <c r="V81" s="38"/>
      <c r="W81" s="38"/>
      <c r="X81" s="1767"/>
      <c r="Y81" s="38"/>
      <c r="Z81" s="38"/>
      <c r="AA81" s="38"/>
      <c r="AB81" s="38"/>
      <c r="AC81" s="38"/>
      <c r="AD81" s="38"/>
      <c r="AE81" s="38"/>
      <c r="AF81" s="30"/>
      <c r="AG81" s="727"/>
      <c r="AH81" s="3081"/>
      <c r="AI81" s="30"/>
      <c r="AJ81" s="31"/>
      <c r="AK81" s="1987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</row>
    <row r="82" spans="2:89" ht="13.5" customHeight="1">
      <c r="B82" s="1662"/>
      <c r="C82" s="404" t="s">
        <v>244</v>
      </c>
      <c r="D82" s="2100"/>
      <c r="E82" s="2437"/>
      <c r="I82" s="3074"/>
      <c r="Q82" s="38"/>
      <c r="R82" s="10"/>
      <c r="S82" s="10"/>
      <c r="T82" s="10"/>
      <c r="U82" s="38"/>
      <c r="V82" s="38"/>
      <c r="W82" s="38"/>
      <c r="X82" s="1767"/>
      <c r="Y82" s="38"/>
      <c r="Z82" s="38"/>
      <c r="AA82" s="38"/>
      <c r="AB82" s="38"/>
      <c r="AC82" s="38"/>
      <c r="AD82" s="38"/>
      <c r="AE82" s="38"/>
      <c r="AF82" s="30"/>
      <c r="AG82" s="727"/>
      <c r="AH82" s="3081"/>
      <c r="AI82" s="30"/>
      <c r="AJ82" s="31"/>
      <c r="AK82" s="1836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</row>
    <row r="83" spans="2:89" ht="14.4" customHeight="1">
      <c r="B83" s="1676" t="s">
        <v>755</v>
      </c>
      <c r="C83" s="256" t="s">
        <v>245</v>
      </c>
      <c r="D83" s="642">
        <v>200</v>
      </c>
      <c r="E83" s="30"/>
      <c r="I83" s="3029"/>
      <c r="Q83" s="38"/>
      <c r="R83" s="10"/>
      <c r="S83" s="10"/>
      <c r="T83" s="10"/>
      <c r="U83" s="38"/>
      <c r="V83" s="38"/>
      <c r="W83" s="38"/>
      <c r="X83" s="1767"/>
      <c r="Y83" s="38"/>
      <c r="Z83" s="38"/>
      <c r="AA83" s="38"/>
      <c r="AB83" s="38"/>
      <c r="AC83" s="38"/>
      <c r="AD83" s="38"/>
      <c r="AE83" s="38"/>
      <c r="AF83" s="30"/>
      <c r="AG83" s="3082"/>
      <c r="AH83" s="1987"/>
      <c r="AI83" s="30"/>
      <c r="AJ83" s="31"/>
      <c r="AK83" s="1987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</row>
    <row r="84" spans="2:89">
      <c r="B84" s="1676" t="s">
        <v>773</v>
      </c>
      <c r="C84" s="2456" t="s">
        <v>774</v>
      </c>
      <c r="D84" s="642" t="s">
        <v>267</v>
      </c>
      <c r="E84" s="38"/>
      <c r="I84" s="3029"/>
      <c r="Q84" s="38"/>
      <c r="R84" s="10"/>
      <c r="S84" s="10"/>
      <c r="T84" s="10"/>
      <c r="U84" s="38"/>
      <c r="V84" s="38"/>
      <c r="W84" s="38"/>
      <c r="X84" s="1767"/>
      <c r="Y84" s="38"/>
      <c r="Z84" s="38"/>
      <c r="AA84" s="38"/>
      <c r="AB84" s="38"/>
      <c r="AC84" s="38"/>
      <c r="AD84" s="38"/>
      <c r="AE84" s="38"/>
      <c r="AF84" s="30"/>
      <c r="AG84" s="31"/>
      <c r="AH84" s="1987"/>
      <c r="AI84" s="30"/>
      <c r="AJ84" s="28"/>
      <c r="AK84" s="1836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</row>
    <row r="85" spans="2:89">
      <c r="B85" s="716"/>
      <c r="C85" s="1714" t="s">
        <v>775</v>
      </c>
      <c r="D85" s="2010"/>
      <c r="E85" s="38"/>
      <c r="I85" s="3029"/>
      <c r="Q85" s="1987"/>
      <c r="R85" s="10"/>
      <c r="S85" s="39"/>
      <c r="T85" s="10"/>
      <c r="U85" s="38"/>
      <c r="V85" s="38"/>
      <c r="W85" s="38"/>
      <c r="X85" s="2788"/>
      <c r="Y85" s="1964"/>
      <c r="Z85" s="2788"/>
      <c r="AA85" s="1964"/>
      <c r="AB85" s="38"/>
      <c r="AC85" s="230"/>
      <c r="AD85" s="3020"/>
      <c r="AE85" s="38"/>
      <c r="AF85" s="230"/>
      <c r="AG85" s="31"/>
      <c r="AH85" s="1767"/>
      <c r="AI85" s="30"/>
      <c r="AJ85" s="31"/>
      <c r="AK85" s="1987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</row>
    <row r="86" spans="2:89" ht="14.4" customHeight="1">
      <c r="B86" s="3047" t="s">
        <v>9</v>
      </c>
      <c r="C86" s="669" t="s">
        <v>10</v>
      </c>
      <c r="D86" s="306">
        <v>20</v>
      </c>
      <c r="I86" s="3029"/>
      <c r="Q86" s="1836"/>
      <c r="R86" s="5"/>
      <c r="S86" s="39"/>
      <c r="T86" s="10"/>
      <c r="U86" s="38"/>
      <c r="V86" s="38"/>
      <c r="W86" s="1014"/>
      <c r="X86" s="31"/>
      <c r="Y86" s="1836"/>
      <c r="Z86" s="3023"/>
      <c r="AA86" s="3024"/>
      <c r="AB86" s="38"/>
      <c r="AC86" s="38"/>
      <c r="AD86" s="38"/>
      <c r="AE86" s="38"/>
      <c r="AF86" s="30"/>
      <c r="AG86" s="31"/>
      <c r="AH86" s="1836"/>
      <c r="AI86" s="30"/>
      <c r="AJ86" s="31"/>
      <c r="AK86" s="1836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</row>
    <row r="87" spans="2:89" ht="13.5" customHeight="1">
      <c r="B87" s="48"/>
      <c r="C87" s="4"/>
      <c r="D87" s="16"/>
      <c r="I87" s="3029"/>
      <c r="Q87" s="38"/>
      <c r="R87" s="48"/>
      <c r="S87" s="4"/>
      <c r="T87" s="17"/>
      <c r="U87" s="38"/>
      <c r="V87" s="38"/>
      <c r="W87" s="1014"/>
      <c r="X87" s="31"/>
      <c r="Y87" s="1836"/>
      <c r="Z87" s="56"/>
      <c r="AA87" s="3024"/>
      <c r="AB87" s="38"/>
      <c r="AC87" s="38"/>
      <c r="AD87" s="38"/>
      <c r="AE87" s="38"/>
      <c r="AF87" s="30"/>
      <c r="AG87" s="31"/>
      <c r="AH87" s="1836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</row>
    <row r="88" spans="2:89" ht="14.25" customHeight="1">
      <c r="B88" s="1933"/>
      <c r="C88" s="1653"/>
      <c r="D88" s="638"/>
      <c r="I88" s="3029"/>
      <c r="Q88" s="38"/>
      <c r="R88" s="48"/>
      <c r="S88" s="10"/>
      <c r="T88" s="17"/>
      <c r="U88" s="94"/>
      <c r="V88" s="38"/>
      <c r="W88" s="30"/>
      <c r="X88" s="31"/>
      <c r="Y88" s="1836"/>
      <c r="Z88" s="56"/>
      <c r="AA88" s="3024"/>
      <c r="AB88" s="38"/>
      <c r="AC88" s="38"/>
      <c r="AD88" s="38"/>
      <c r="AE88" s="38"/>
      <c r="AF88" s="30"/>
      <c r="AG88" s="31"/>
      <c r="AH88" s="1836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</row>
    <row r="89" spans="2:89" ht="14.25" customHeight="1">
      <c r="B89" s="3083"/>
      <c r="C89" s="2" t="s">
        <v>235</v>
      </c>
      <c r="D89" s="65"/>
      <c r="E89" s="3021" t="s">
        <v>142</v>
      </c>
      <c r="I89" s="3029"/>
      <c r="Q89" s="38"/>
      <c r="R89" s="10"/>
      <c r="S89" s="10"/>
      <c r="T89" s="10"/>
      <c r="U89" s="230"/>
      <c r="V89" s="38"/>
      <c r="W89" s="30"/>
      <c r="X89" s="31"/>
      <c r="Y89" s="1836"/>
      <c r="Z89" s="56"/>
      <c r="AA89" s="3024"/>
      <c r="AB89" s="38"/>
      <c r="AC89" s="38"/>
      <c r="AD89" s="38"/>
      <c r="AE89" s="38"/>
      <c r="AF89" s="30"/>
      <c r="AG89" s="59"/>
      <c r="AH89" s="1767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</row>
    <row r="90" spans="2:89" ht="14.4" customHeight="1">
      <c r="B90" s="38"/>
      <c r="C90" s="56"/>
      <c r="D90" s="38"/>
      <c r="E90" s="38"/>
      <c r="F90" s="2632" t="s">
        <v>2</v>
      </c>
      <c r="G90" s="2633" t="s">
        <v>3</v>
      </c>
      <c r="H90" s="2634" t="s">
        <v>4</v>
      </c>
      <c r="I90" s="3074"/>
      <c r="Q90" s="38"/>
      <c r="R90" s="10"/>
      <c r="S90" s="10"/>
      <c r="T90" s="10"/>
      <c r="U90" s="230"/>
      <c r="V90" s="38"/>
      <c r="W90" s="2437"/>
      <c r="X90" s="3084"/>
      <c r="Y90" s="3085"/>
      <c r="Z90" s="56"/>
      <c r="AA90" s="3024"/>
      <c r="AB90" s="38"/>
      <c r="AC90" s="38"/>
      <c r="AD90" s="38"/>
      <c r="AE90" s="38"/>
      <c r="AF90" s="30"/>
      <c r="AG90" s="2486"/>
      <c r="AH90" s="2487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</row>
    <row r="91" spans="2:89" ht="13.5" customHeight="1">
      <c r="B91" s="1470" t="s">
        <v>2</v>
      </c>
      <c r="C91" s="2633" t="s">
        <v>3</v>
      </c>
      <c r="D91" s="3027" t="s">
        <v>4</v>
      </c>
      <c r="E91" s="38"/>
      <c r="F91" s="2635" t="s">
        <v>5</v>
      </c>
      <c r="G91" s="38"/>
      <c r="H91" s="2637" t="s">
        <v>62</v>
      </c>
      <c r="I91" s="3029"/>
      <c r="Q91" s="38"/>
      <c r="R91" s="10"/>
      <c r="S91" s="10"/>
      <c r="T91" s="10"/>
      <c r="U91" s="230"/>
      <c r="V91" s="38"/>
      <c r="W91" s="2437"/>
      <c r="X91" s="3036"/>
      <c r="Y91" s="3037"/>
      <c r="Z91" s="3086"/>
      <c r="AA91" s="3024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</row>
    <row r="92" spans="2:89" ht="16.5" customHeight="1">
      <c r="B92" s="1480" t="s">
        <v>5</v>
      </c>
      <c r="C92" s="38"/>
      <c r="D92" s="3030" t="s">
        <v>62</v>
      </c>
      <c r="E92" s="38"/>
      <c r="F92" s="2516" t="s">
        <v>287</v>
      </c>
      <c r="G92" s="484"/>
      <c r="H92" s="2185"/>
      <c r="I92" s="3087"/>
      <c r="Q92" s="38"/>
      <c r="R92" s="10"/>
      <c r="S92" s="10"/>
      <c r="T92" s="10"/>
      <c r="U92" s="30"/>
      <c r="V92" s="38"/>
      <c r="W92" s="2437"/>
      <c r="X92" s="3082"/>
      <c r="Y92" s="1987"/>
      <c r="Z92" s="56"/>
      <c r="AA92" s="3024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</row>
    <row r="93" spans="2:89" ht="15" customHeight="1">
      <c r="B93" s="2467" t="s">
        <v>284</v>
      </c>
      <c r="C93" s="484"/>
      <c r="D93" s="2185"/>
      <c r="E93" s="38"/>
      <c r="F93" s="355"/>
      <c r="G93" s="404" t="s">
        <v>158</v>
      </c>
      <c r="H93" s="171"/>
      <c r="I93" s="3073"/>
      <c r="Q93" s="38"/>
      <c r="R93" s="10"/>
      <c r="S93" s="10"/>
      <c r="T93" s="10"/>
      <c r="U93" s="30"/>
      <c r="V93" s="38"/>
      <c r="W93" s="2437"/>
      <c r="X93" s="31"/>
      <c r="Y93" s="1987"/>
      <c r="Z93" s="56"/>
      <c r="AA93" s="3024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</row>
    <row r="94" spans="2:89" ht="14.25" customHeight="1">
      <c r="B94" s="1992"/>
      <c r="C94" s="714" t="s">
        <v>158</v>
      </c>
      <c r="D94" s="1993"/>
      <c r="E94" s="3028"/>
      <c r="F94" s="2431" t="s">
        <v>548</v>
      </c>
      <c r="G94" s="256" t="s">
        <v>863</v>
      </c>
      <c r="H94" s="642">
        <v>60</v>
      </c>
      <c r="I94" s="3074"/>
      <c r="Q94" s="38"/>
      <c r="R94" s="10"/>
      <c r="S94" s="10"/>
      <c r="T94" s="10"/>
      <c r="U94" s="30"/>
      <c r="V94" s="38"/>
      <c r="W94" s="230"/>
      <c r="X94" s="31"/>
      <c r="Y94" s="1767"/>
      <c r="Z94" s="3035"/>
      <c r="AA94" s="3024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</row>
    <row r="95" spans="2:89" ht="13.5" customHeight="1">
      <c r="B95" s="2061" t="s">
        <v>383</v>
      </c>
      <c r="C95" s="538" t="s">
        <v>370</v>
      </c>
      <c r="D95" s="537">
        <v>60</v>
      </c>
      <c r="E95" s="689"/>
      <c r="F95" s="1723" t="s">
        <v>557</v>
      </c>
      <c r="G95" s="658" t="s">
        <v>151</v>
      </c>
      <c r="H95" s="246" t="s">
        <v>640</v>
      </c>
      <c r="I95" s="3075"/>
      <c r="Q95" s="38"/>
      <c r="R95" s="10"/>
      <c r="S95" s="10"/>
      <c r="T95" s="10"/>
      <c r="U95" s="30"/>
      <c r="V95" s="38"/>
      <c r="W95" s="30"/>
      <c r="X95" s="31"/>
      <c r="Y95" s="1836"/>
      <c r="Z95" s="56"/>
      <c r="AA95" s="3024"/>
      <c r="AB95" s="38"/>
      <c r="AC95" s="38"/>
      <c r="AD95" s="38"/>
      <c r="AE95" s="38"/>
      <c r="AF95" s="38"/>
      <c r="AG95" s="38"/>
      <c r="AH95" s="30"/>
      <c r="AI95" s="30"/>
      <c r="AJ95" s="30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</row>
    <row r="96" spans="2:89" ht="14.4" customHeight="1">
      <c r="B96" s="2061" t="s">
        <v>553</v>
      </c>
      <c r="C96" s="661" t="s">
        <v>644</v>
      </c>
      <c r="D96" s="294" t="s">
        <v>862</v>
      </c>
      <c r="E96" s="3052"/>
      <c r="F96" s="1676" t="s">
        <v>569</v>
      </c>
      <c r="G96" s="256" t="s">
        <v>161</v>
      </c>
      <c r="H96" s="642">
        <v>200</v>
      </c>
      <c r="I96" s="3074"/>
      <c r="Q96" s="1536"/>
      <c r="R96" s="10"/>
      <c r="S96" s="10"/>
      <c r="T96" s="10"/>
      <c r="U96" s="30"/>
      <c r="V96" s="38"/>
      <c r="W96" s="30"/>
      <c r="X96" s="31"/>
      <c r="Y96" s="1836"/>
      <c r="Z96" s="56"/>
      <c r="AA96" s="3024"/>
      <c r="AB96" s="38"/>
      <c r="AC96" s="38"/>
      <c r="AD96" s="38"/>
      <c r="AE96" s="38"/>
      <c r="AF96" s="38"/>
      <c r="AG96" s="38"/>
      <c r="AH96" s="38"/>
      <c r="AI96" s="38"/>
      <c r="AJ96" s="70"/>
      <c r="AK96" s="230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</row>
    <row r="97" spans="2:89" ht="14.25" customHeight="1">
      <c r="B97" s="2009" t="s">
        <v>550</v>
      </c>
      <c r="C97" s="1714" t="s">
        <v>552</v>
      </c>
      <c r="D97" s="1482"/>
      <c r="E97" s="230"/>
      <c r="F97" s="2266" t="s">
        <v>9</v>
      </c>
      <c r="G97" s="658" t="s">
        <v>10</v>
      </c>
      <c r="H97" s="246">
        <v>40</v>
      </c>
      <c r="I97" s="3074"/>
      <c r="Q97" s="1836"/>
      <c r="R97" s="10"/>
      <c r="S97" s="10"/>
      <c r="T97" s="10"/>
      <c r="U97" s="30"/>
      <c r="V97" s="38"/>
      <c r="W97" s="30"/>
      <c r="X97" s="31"/>
      <c r="Y97" s="1836"/>
      <c r="Z97" s="56"/>
      <c r="AA97" s="3024"/>
      <c r="AB97" s="38"/>
      <c r="AC97" s="38"/>
      <c r="AD97" s="38"/>
      <c r="AE97" s="38"/>
      <c r="AF97" s="38"/>
      <c r="AG97" s="38"/>
      <c r="AH97" s="38"/>
      <c r="AI97" s="38"/>
      <c r="AJ97" s="70"/>
      <c r="AK97" s="230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</row>
    <row r="98" spans="2:89">
      <c r="B98" s="2477" t="s">
        <v>500</v>
      </c>
      <c r="C98" s="373" t="s">
        <v>250</v>
      </c>
      <c r="D98" s="1090">
        <v>200</v>
      </c>
      <c r="E98" s="230"/>
      <c r="F98" s="2266" t="s">
        <v>9</v>
      </c>
      <c r="G98" s="658" t="s">
        <v>428</v>
      </c>
      <c r="H98" s="246">
        <v>20</v>
      </c>
      <c r="I98" s="3074"/>
      <c r="Q98" s="1987"/>
      <c r="R98" s="10"/>
      <c r="S98" s="10"/>
      <c r="T98" s="10"/>
      <c r="U98" s="30"/>
      <c r="V98" s="38"/>
      <c r="W98" s="2437"/>
      <c r="X98" s="2486"/>
      <c r="Y98" s="2487"/>
      <c r="Z98" s="56"/>
      <c r="AA98" s="3024"/>
      <c r="AB98" s="38"/>
      <c r="AC98" s="38"/>
      <c r="AD98" s="38"/>
      <c r="AE98" s="38"/>
      <c r="AF98" s="38"/>
      <c r="AG98" s="38"/>
      <c r="AH98" s="38"/>
      <c r="AI98" s="38"/>
      <c r="AJ98" s="70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</row>
    <row r="99" spans="2:89" ht="15" customHeight="1">
      <c r="B99" s="1723" t="s">
        <v>9</v>
      </c>
      <c r="C99" s="658" t="s">
        <v>10</v>
      </c>
      <c r="D99" s="246">
        <v>40</v>
      </c>
      <c r="E99" s="30"/>
      <c r="F99" s="1662"/>
      <c r="G99" s="404" t="s">
        <v>123</v>
      </c>
      <c r="H99" s="171"/>
      <c r="I99" s="3074"/>
      <c r="Q99" s="1836"/>
      <c r="R99" s="10"/>
      <c r="S99" s="10"/>
      <c r="T99" s="10"/>
      <c r="U99" s="30"/>
      <c r="V99" s="604"/>
      <c r="W99" s="192"/>
      <c r="X99" s="59"/>
      <c r="Y99" s="1767"/>
      <c r="Z99" s="56"/>
      <c r="AA99" s="3024"/>
      <c r="AB99" s="38"/>
      <c r="AC99" s="38"/>
      <c r="AD99" s="38"/>
      <c r="AE99" s="38"/>
      <c r="AF99" s="38"/>
      <c r="AG99" s="38"/>
      <c r="AH99" s="38"/>
      <c r="AI99" s="38"/>
      <c r="AJ99" s="79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</row>
    <row r="100" spans="2:89" ht="13.5" customHeight="1">
      <c r="B100" s="1723" t="s">
        <v>9</v>
      </c>
      <c r="C100" s="658" t="s">
        <v>428</v>
      </c>
      <c r="D100" s="246">
        <v>30</v>
      </c>
      <c r="E100" s="230"/>
      <c r="F100" s="2061" t="s">
        <v>730</v>
      </c>
      <c r="G100" s="1704" t="s">
        <v>729</v>
      </c>
      <c r="H100" s="537">
        <v>60</v>
      </c>
      <c r="I100" s="3087"/>
      <c r="Q100" s="1836"/>
      <c r="R100" s="10"/>
      <c r="S100" s="10"/>
      <c r="T100" s="10"/>
      <c r="U100" s="50"/>
      <c r="V100" s="38"/>
      <c r="W100" s="30"/>
      <c r="X100" s="31"/>
      <c r="Y100" s="1987"/>
      <c r="Z100" s="56"/>
      <c r="AA100" s="3024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</row>
    <row r="101" spans="2:89" ht="15.75" customHeight="1">
      <c r="B101" s="2023" t="s">
        <v>740</v>
      </c>
      <c r="C101" s="256" t="s">
        <v>488</v>
      </c>
      <c r="D101" s="2482">
        <v>100</v>
      </c>
      <c r="E101" s="30"/>
      <c r="F101" s="1723" t="s">
        <v>717</v>
      </c>
      <c r="G101" s="1061" t="s">
        <v>661</v>
      </c>
      <c r="H101" s="1018">
        <v>200</v>
      </c>
      <c r="I101" s="3073"/>
      <c r="Q101" s="38"/>
      <c r="R101" s="10"/>
      <c r="S101" s="10"/>
      <c r="T101" s="10"/>
      <c r="U101" s="38"/>
      <c r="V101" s="38"/>
      <c r="W101" s="30"/>
      <c r="X101" s="31"/>
      <c r="Y101" s="1987"/>
      <c r="Z101" s="56"/>
      <c r="AA101" s="3024"/>
      <c r="AB101" s="38"/>
      <c r="AC101" s="38"/>
      <c r="AD101" s="38"/>
      <c r="AE101" s="30"/>
      <c r="AF101" s="38"/>
      <c r="AG101" s="38"/>
      <c r="AH101" s="38"/>
      <c r="AI101" s="38"/>
      <c r="AJ101" s="606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</row>
    <row r="102" spans="2:89" ht="14.4" customHeight="1">
      <c r="B102" s="1662"/>
      <c r="C102" s="404" t="s">
        <v>123</v>
      </c>
      <c r="D102" s="171"/>
      <c r="E102" s="31"/>
      <c r="F102" s="1723" t="s">
        <v>665</v>
      </c>
      <c r="G102" s="658" t="s">
        <v>666</v>
      </c>
      <c r="H102" s="1104" t="s">
        <v>703</v>
      </c>
      <c r="I102" s="3074"/>
      <c r="Q102" s="38"/>
      <c r="R102" s="10"/>
      <c r="S102" s="10"/>
      <c r="T102" s="10"/>
      <c r="U102" s="38"/>
      <c r="V102" s="38"/>
      <c r="W102" s="30"/>
      <c r="X102" s="31"/>
      <c r="Y102" s="1987"/>
      <c r="Z102" s="56"/>
      <c r="AA102" s="3024"/>
      <c r="AB102" s="38"/>
      <c r="AC102" s="38"/>
      <c r="AD102" s="38"/>
      <c r="AE102" s="230"/>
      <c r="AF102" s="38"/>
      <c r="AG102" s="38"/>
      <c r="AH102" s="38"/>
      <c r="AI102" s="38"/>
      <c r="AJ102" s="59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</row>
    <row r="103" spans="2:89" ht="14.4" customHeight="1">
      <c r="B103" s="2335" t="s">
        <v>732</v>
      </c>
      <c r="C103" s="722" t="s">
        <v>731</v>
      </c>
      <c r="D103" s="380">
        <v>60</v>
      </c>
      <c r="E103" s="230"/>
      <c r="F103" s="1723" t="s">
        <v>803</v>
      </c>
      <c r="G103" s="658" t="s">
        <v>802</v>
      </c>
      <c r="H103" s="380">
        <v>200</v>
      </c>
      <c r="I103" s="3075"/>
      <c r="Q103" s="38"/>
      <c r="R103" s="10"/>
      <c r="S103" s="10"/>
      <c r="T103" s="10"/>
      <c r="U103" s="38"/>
      <c r="V103" s="38"/>
      <c r="W103" s="30"/>
      <c r="X103" s="31"/>
      <c r="Y103" s="1987"/>
      <c r="Z103" s="56"/>
      <c r="AA103" s="3024"/>
      <c r="AB103" s="38"/>
      <c r="AC103" s="38"/>
      <c r="AD103" s="38"/>
      <c r="AE103" s="31"/>
      <c r="AF103" s="38"/>
      <c r="AG103" s="38"/>
      <c r="AH103" s="38"/>
      <c r="AI103" s="38"/>
      <c r="AJ103" s="31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</row>
    <row r="104" spans="2:89" ht="14.25" customHeight="1">
      <c r="B104" s="2500" t="s">
        <v>983</v>
      </c>
      <c r="C104" s="661" t="s">
        <v>719</v>
      </c>
      <c r="D104" s="537">
        <v>200</v>
      </c>
      <c r="E104" s="30"/>
      <c r="F104" s="1581" t="s">
        <v>9</v>
      </c>
      <c r="G104" s="722" t="s">
        <v>513</v>
      </c>
      <c r="H104" s="2376">
        <v>30</v>
      </c>
      <c r="I104" s="3074"/>
      <c r="Q104" s="192"/>
      <c r="R104" s="10"/>
      <c r="S104" s="10"/>
      <c r="T104" s="10"/>
      <c r="U104" s="30"/>
      <c r="V104" s="31"/>
      <c r="W104" s="230"/>
      <c r="X104" s="122"/>
      <c r="Y104" s="3038"/>
      <c r="Z104" s="56"/>
      <c r="AA104" s="3024"/>
      <c r="AB104" s="38"/>
      <c r="AC104" s="38"/>
      <c r="AD104" s="38"/>
      <c r="AE104" s="31"/>
      <c r="AF104" s="38"/>
      <c r="AG104" s="38"/>
      <c r="AH104" s="38"/>
      <c r="AI104" s="38"/>
      <c r="AJ104" s="59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</row>
    <row r="105" spans="2:89" ht="15" customHeight="1">
      <c r="B105" s="716"/>
      <c r="C105" s="1714" t="s">
        <v>720</v>
      </c>
      <c r="D105" s="2010"/>
      <c r="E105" s="2785"/>
      <c r="F105" s="1723" t="s">
        <v>9</v>
      </c>
      <c r="G105" s="658" t="s">
        <v>10</v>
      </c>
      <c r="H105" s="246">
        <v>40</v>
      </c>
      <c r="I105" s="3074"/>
      <c r="Q105" s="192"/>
      <c r="R105" s="10"/>
      <c r="S105" s="10"/>
      <c r="T105" s="10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1"/>
      <c r="AF105" s="38"/>
      <c r="AG105" s="38"/>
      <c r="AH105" s="38"/>
      <c r="AI105" s="38"/>
      <c r="AJ105" s="59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</row>
    <row r="106" spans="2:89" ht="14.25" customHeight="1">
      <c r="B106" s="1676" t="s">
        <v>726</v>
      </c>
      <c r="C106" s="722" t="s">
        <v>996</v>
      </c>
      <c r="D106" s="294">
        <v>90</v>
      </c>
      <c r="E106" s="2787"/>
      <c r="F106" s="1723" t="s">
        <v>9</v>
      </c>
      <c r="G106" s="658" t="s">
        <v>428</v>
      </c>
      <c r="H106" s="246">
        <v>30</v>
      </c>
      <c r="I106" s="3076"/>
      <c r="Q106" s="1536"/>
      <c r="R106" s="10"/>
      <c r="S106" s="10"/>
      <c r="T106" s="10"/>
      <c r="U106" s="30"/>
      <c r="V106" s="30"/>
      <c r="W106" s="28"/>
      <c r="X106" s="30"/>
      <c r="Y106" s="38"/>
      <c r="Z106" s="38"/>
      <c r="AA106" s="38"/>
      <c r="AB106" s="38"/>
      <c r="AC106" s="38"/>
      <c r="AD106" s="38"/>
      <c r="AE106" s="31"/>
      <c r="AF106" s="38"/>
      <c r="AG106" s="38"/>
      <c r="AH106" s="38"/>
      <c r="AI106" s="38"/>
      <c r="AJ106" s="59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</row>
    <row r="107" spans="2:89" ht="15" customHeight="1">
      <c r="B107" s="1676" t="s">
        <v>725</v>
      </c>
      <c r="C107" s="661" t="s">
        <v>724</v>
      </c>
      <c r="D107" s="294">
        <v>180</v>
      </c>
      <c r="E107" s="30"/>
      <c r="F107" s="2252" t="s">
        <v>485</v>
      </c>
      <c r="G107" s="256" t="s">
        <v>322</v>
      </c>
      <c r="H107" s="246">
        <v>100</v>
      </c>
      <c r="I107" s="3088"/>
      <c r="Q107" s="1987"/>
      <c r="R107" s="10"/>
      <c r="S107" s="10"/>
      <c r="T107" s="10"/>
      <c r="U107" s="38"/>
      <c r="V107" s="38"/>
      <c r="W107" s="50"/>
      <c r="X107" s="38"/>
      <c r="Y107" s="38"/>
      <c r="Z107" s="38"/>
      <c r="AA107" s="38"/>
      <c r="AB107" s="38"/>
      <c r="AC107" s="38"/>
      <c r="AD107" s="38"/>
      <c r="AE107" s="31"/>
      <c r="AF107" s="38"/>
      <c r="AG107" s="38"/>
      <c r="AH107" s="38"/>
      <c r="AI107" s="38"/>
      <c r="AJ107" s="30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</row>
    <row r="108" spans="2:89">
      <c r="B108" s="1723" t="s">
        <v>572</v>
      </c>
      <c r="C108" s="658" t="s">
        <v>327</v>
      </c>
      <c r="D108" s="246">
        <v>200</v>
      </c>
      <c r="E108" s="30"/>
      <c r="F108" s="2533"/>
      <c r="G108" s="404" t="s">
        <v>244</v>
      </c>
      <c r="H108" s="2534"/>
      <c r="I108" s="3074"/>
      <c r="Q108" s="1987"/>
      <c r="R108" s="10"/>
      <c r="S108" s="10"/>
      <c r="T108" s="10"/>
      <c r="U108" s="38"/>
      <c r="V108" s="38"/>
      <c r="W108" s="79"/>
      <c r="X108" s="79"/>
      <c r="Y108" s="79"/>
      <c r="Z108" s="79"/>
      <c r="AA108" s="79"/>
      <c r="AB108" s="79"/>
      <c r="AC108" s="79"/>
      <c r="AD108" s="38"/>
      <c r="AE108" s="79"/>
      <c r="AF108" s="38"/>
      <c r="AG108" s="59"/>
      <c r="AH108" s="38"/>
      <c r="AI108" s="38"/>
      <c r="AJ108" s="30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</row>
    <row r="109" spans="2:89" ht="14.25" customHeight="1">
      <c r="B109" s="1723" t="s">
        <v>9</v>
      </c>
      <c r="C109" s="658" t="s">
        <v>10</v>
      </c>
      <c r="D109" s="380">
        <v>50</v>
      </c>
      <c r="E109" s="30"/>
      <c r="F109" s="1676" t="s">
        <v>755</v>
      </c>
      <c r="G109" s="256" t="s">
        <v>245</v>
      </c>
      <c r="H109" s="642">
        <v>200</v>
      </c>
      <c r="I109" s="3074"/>
      <c r="Q109" s="1987"/>
      <c r="R109" s="10"/>
      <c r="S109" s="39"/>
      <c r="T109" s="10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089"/>
      <c r="AF109" s="38"/>
      <c r="AG109" s="31"/>
      <c r="AH109" s="38"/>
      <c r="AI109" s="38"/>
      <c r="AJ109" s="30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</row>
    <row r="110" spans="2:89" ht="14.4" customHeight="1">
      <c r="B110" s="1723" t="s">
        <v>9</v>
      </c>
      <c r="C110" s="658" t="s">
        <v>428</v>
      </c>
      <c r="D110" s="246">
        <v>30</v>
      </c>
      <c r="E110" s="30"/>
      <c r="F110" s="2061" t="s">
        <v>778</v>
      </c>
      <c r="G110" s="2433" t="s">
        <v>777</v>
      </c>
      <c r="H110" s="642" t="s">
        <v>805</v>
      </c>
      <c r="I110" s="3076"/>
      <c r="Q110" s="1836"/>
      <c r="R110" s="10"/>
      <c r="S110" s="39"/>
      <c r="T110" s="10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089"/>
      <c r="AF110" s="38"/>
      <c r="AG110" s="31"/>
      <c r="AH110" s="38"/>
      <c r="AI110" s="38"/>
      <c r="AJ110" s="30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</row>
    <row r="111" spans="2:89" ht="11.25" customHeight="1">
      <c r="B111" s="1662"/>
      <c r="C111" s="404" t="s">
        <v>244</v>
      </c>
      <c r="D111" s="2100"/>
      <c r="E111" s="30"/>
      <c r="F111" s="2009" t="s">
        <v>1001</v>
      </c>
      <c r="G111" s="1068" t="s">
        <v>815</v>
      </c>
      <c r="H111" s="2540"/>
      <c r="I111" s="3076"/>
      <c r="Q111" s="2487"/>
      <c r="R111" s="10"/>
      <c r="S111" s="1653"/>
      <c r="T111" s="10"/>
      <c r="U111" s="38"/>
      <c r="V111" s="38"/>
      <c r="W111" s="38"/>
      <c r="X111" s="38"/>
      <c r="Y111" s="38"/>
      <c r="Z111" s="38"/>
      <c r="AA111" s="38"/>
      <c r="AB111" s="38"/>
      <c r="AC111" s="67"/>
      <c r="AD111" s="3090"/>
      <c r="AE111" s="3089"/>
      <c r="AF111" s="38"/>
      <c r="AG111" s="38"/>
      <c r="AH111" s="38"/>
      <c r="AI111" s="38"/>
      <c r="AJ111" s="30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</row>
    <row r="112" spans="2:89" ht="15" customHeight="1">
      <c r="B112" s="1676" t="s">
        <v>531</v>
      </c>
      <c r="C112" s="256" t="s">
        <v>536</v>
      </c>
      <c r="D112" s="642">
        <v>200</v>
      </c>
      <c r="E112" s="2437"/>
      <c r="F112" s="3047" t="s">
        <v>9</v>
      </c>
      <c r="G112" s="669" t="s">
        <v>780</v>
      </c>
      <c r="H112" s="306">
        <v>20</v>
      </c>
      <c r="I112" s="3074"/>
      <c r="Q112" s="3091"/>
      <c r="R112" s="10"/>
      <c r="S112" s="1653"/>
      <c r="T112" s="10"/>
      <c r="U112" s="38"/>
      <c r="V112" s="38"/>
      <c r="W112" s="38"/>
      <c r="X112" s="38"/>
      <c r="Y112" s="38"/>
      <c r="Z112" s="38"/>
      <c r="AA112" s="67"/>
      <c r="AB112" s="67"/>
      <c r="AC112" s="67"/>
      <c r="AD112" s="38"/>
      <c r="AE112" s="3089"/>
      <c r="AF112" s="38"/>
      <c r="AG112" s="38"/>
      <c r="AH112" s="38"/>
      <c r="AI112" s="38"/>
      <c r="AJ112" s="30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</row>
    <row r="113" spans="2:89" ht="13.5" customHeight="1">
      <c r="B113" s="1676" t="s">
        <v>796</v>
      </c>
      <c r="C113" s="1061" t="s">
        <v>793</v>
      </c>
      <c r="D113" s="642">
        <v>105</v>
      </c>
      <c r="E113" s="2437"/>
      <c r="F113" s="10"/>
      <c r="G113" s="3092"/>
      <c r="H113" s="2204"/>
      <c r="I113" s="3029"/>
      <c r="Q113" s="1767"/>
      <c r="R113" s="10"/>
      <c r="S113" s="1653"/>
      <c r="T113" s="10"/>
      <c r="U113" s="38"/>
      <c r="V113" s="38"/>
      <c r="W113" s="38"/>
      <c r="X113" s="38"/>
      <c r="Y113" s="38"/>
      <c r="Z113" s="38"/>
      <c r="AA113" s="67"/>
      <c r="AB113" s="67"/>
      <c r="AC113" s="67"/>
      <c r="AD113" s="38"/>
      <c r="AE113" s="3089"/>
      <c r="AF113" s="38"/>
      <c r="AG113" s="38"/>
      <c r="AH113" s="38"/>
      <c r="AI113" s="38"/>
      <c r="AJ113" s="30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</row>
    <row r="114" spans="2:89" ht="14.4" customHeight="1">
      <c r="B114" s="3047" t="s">
        <v>9</v>
      </c>
      <c r="C114" s="669" t="s">
        <v>10</v>
      </c>
      <c r="D114" s="306">
        <v>20</v>
      </c>
      <c r="E114" s="30"/>
      <c r="F114" s="48"/>
      <c r="G114" s="4"/>
      <c r="H114" s="16"/>
      <c r="I114" s="3029"/>
      <c r="Q114" s="1767"/>
      <c r="R114" s="10"/>
      <c r="S114" s="269"/>
      <c r="T114" s="10"/>
      <c r="U114" s="38"/>
      <c r="V114" s="38"/>
      <c r="W114" s="38"/>
      <c r="X114" s="38"/>
      <c r="Y114" s="38"/>
      <c r="Z114" s="38"/>
      <c r="AA114" s="67"/>
      <c r="AB114" s="67"/>
      <c r="AC114" s="67"/>
      <c r="AD114" s="38"/>
      <c r="AE114" s="3089"/>
      <c r="AF114" s="38"/>
      <c r="AG114" s="38"/>
      <c r="AH114" s="38"/>
      <c r="AI114" s="38"/>
      <c r="AJ114" s="30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</row>
    <row r="115" spans="2:89" ht="14.25" customHeight="1">
      <c r="B115" s="48"/>
      <c r="C115" s="4"/>
      <c r="D115" s="16"/>
      <c r="E115" s="38"/>
      <c r="F115" s="1933"/>
      <c r="G115" s="1653"/>
      <c r="H115" s="3069"/>
      <c r="I115" s="3029"/>
      <c r="Q115" s="38"/>
      <c r="R115" s="10"/>
      <c r="S115" s="1653"/>
      <c r="T115" s="10"/>
      <c r="U115" s="38"/>
      <c r="V115" s="38"/>
      <c r="W115" s="38"/>
      <c r="X115" s="69"/>
      <c r="Y115" s="28"/>
      <c r="Z115" s="30"/>
      <c r="AA115" s="94"/>
      <c r="AB115" s="38"/>
      <c r="AC115" s="38"/>
      <c r="AD115" s="38"/>
      <c r="AE115" s="38"/>
      <c r="AF115" s="38"/>
      <c r="AG115" s="38"/>
      <c r="AH115" s="38"/>
      <c r="AI115" s="38"/>
      <c r="AJ115" s="30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</row>
    <row r="116" spans="2:89" ht="16.5" customHeight="1">
      <c r="E116" s="38"/>
      <c r="I116" s="3029"/>
      <c r="M116" s="9"/>
      <c r="Q116" s="1836"/>
      <c r="R116" s="10"/>
      <c r="S116" s="1653"/>
      <c r="T116" s="3093"/>
      <c r="U116" s="38"/>
      <c r="V116" s="38"/>
      <c r="W116" s="38"/>
      <c r="X116" s="38"/>
      <c r="Y116" s="689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</row>
    <row r="117" spans="2:89" ht="14.25" customHeight="1">
      <c r="B117" s="1455" t="s">
        <v>255</v>
      </c>
      <c r="G117" s="2"/>
      <c r="H117" s="2"/>
      <c r="I117" s="3029"/>
      <c r="M117" s="9"/>
      <c r="N117" s="1"/>
      <c r="P117" s="52"/>
      <c r="Q117" s="1836"/>
      <c r="R117" s="10"/>
      <c r="S117" s="1653"/>
      <c r="T117" s="10"/>
      <c r="U117" s="38"/>
      <c r="V117" s="38"/>
      <c r="W117" s="38"/>
      <c r="X117" s="38"/>
      <c r="Y117" s="689"/>
      <c r="Z117" s="38"/>
      <c r="AA117" s="38"/>
      <c r="AB117" s="38"/>
      <c r="AC117" s="38"/>
      <c r="AD117" s="38"/>
      <c r="AE117" s="38"/>
      <c r="AF117" s="38"/>
      <c r="AG117" s="38"/>
      <c r="AH117" s="2437"/>
      <c r="AI117" s="30"/>
      <c r="AJ117" s="30"/>
      <c r="AK117" s="30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</row>
    <row r="118" spans="2:89" ht="15.75" customHeight="1">
      <c r="E118" s="3021" t="s">
        <v>143</v>
      </c>
      <c r="F118" s="1465"/>
      <c r="H118" t="s">
        <v>150</v>
      </c>
      <c r="I118" s="3029"/>
      <c r="M118" s="173"/>
      <c r="N118" s="1"/>
      <c r="P118" s="10"/>
      <c r="Q118" s="1836"/>
      <c r="R118" s="5"/>
      <c r="S118" s="5"/>
      <c r="T118" s="3071"/>
      <c r="U118" s="38"/>
      <c r="V118" s="38"/>
      <c r="W118" s="30"/>
      <c r="X118" s="38"/>
      <c r="Y118" s="3052"/>
      <c r="Z118" s="2788"/>
      <c r="AA118" s="1536"/>
      <c r="AB118" s="38"/>
      <c r="AC118" s="38"/>
      <c r="AD118" s="38"/>
      <c r="AE118" s="38"/>
      <c r="AF118" s="38"/>
      <c r="AG118" s="38"/>
      <c r="AH118" s="38"/>
      <c r="AI118" s="38"/>
      <c r="AJ118" s="30"/>
      <c r="AK118" s="30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</row>
    <row r="119" spans="2:89" ht="15" customHeight="1">
      <c r="B119" s="3025"/>
      <c r="C119" s="73" t="s">
        <v>141</v>
      </c>
      <c r="F119" s="2" t="s">
        <v>235</v>
      </c>
      <c r="G119" s="2"/>
      <c r="H119" s="1465"/>
      <c r="I119" s="3029"/>
      <c r="J119" s="9"/>
      <c r="K119" s="9"/>
      <c r="L119" s="9"/>
      <c r="M119" s="69"/>
      <c r="N119" s="69"/>
      <c r="O119" s="3094"/>
      <c r="P119" s="30"/>
      <c r="Q119" s="1836"/>
      <c r="R119" s="10"/>
      <c r="S119" s="1653"/>
      <c r="T119" s="10"/>
      <c r="U119" s="38"/>
      <c r="V119" s="38"/>
      <c r="W119" s="30"/>
      <c r="X119" s="31"/>
      <c r="Y119" s="30"/>
      <c r="Z119" s="81"/>
      <c r="AA119" s="3095"/>
      <c r="AB119" s="38"/>
      <c r="AC119" s="38"/>
      <c r="AD119" s="38"/>
      <c r="AE119" s="38"/>
      <c r="AF119" s="38"/>
      <c r="AG119" s="38"/>
      <c r="AH119" s="38"/>
      <c r="AI119" s="38"/>
      <c r="AJ119" s="30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</row>
    <row r="120" spans="2:89" ht="15" customHeight="1">
      <c r="E120" s="3051"/>
      <c r="F120" s="10"/>
      <c r="G120" s="10"/>
      <c r="H120" s="10"/>
      <c r="I120" s="3029"/>
      <c r="J120" s="9"/>
      <c r="K120" s="9"/>
      <c r="L120" s="9"/>
      <c r="M120" s="3096"/>
      <c r="N120" s="69"/>
      <c r="O120" s="38"/>
      <c r="P120" s="30"/>
      <c r="Q120" s="2487"/>
      <c r="R120" s="48"/>
      <c r="S120" s="30"/>
      <c r="T120" s="17"/>
      <c r="U120" s="38"/>
      <c r="V120" s="38"/>
      <c r="W120" s="38"/>
      <c r="X120" s="69"/>
      <c r="Y120" s="787"/>
      <c r="Z120" s="63"/>
      <c r="AA120" s="3022"/>
      <c r="AB120" s="38"/>
      <c r="AC120" s="38"/>
      <c r="AD120" s="38"/>
      <c r="AE120" s="38"/>
      <c r="AF120" s="38"/>
      <c r="AG120" s="38"/>
      <c r="AH120" s="38"/>
      <c r="AI120" s="38"/>
      <c r="AJ120" s="30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</row>
    <row r="121" spans="2:89" ht="14.25" customHeight="1">
      <c r="B121" s="2632" t="s">
        <v>2</v>
      </c>
      <c r="C121" s="2633" t="s">
        <v>3</v>
      </c>
      <c r="D121" s="2634" t="s">
        <v>4</v>
      </c>
      <c r="E121" s="362"/>
      <c r="F121" s="1470" t="s">
        <v>2</v>
      </c>
      <c r="G121" s="2633" t="s">
        <v>3</v>
      </c>
      <c r="H121" s="3027" t="s">
        <v>4</v>
      </c>
      <c r="I121" s="3029"/>
      <c r="J121" s="10"/>
      <c r="K121" s="42"/>
      <c r="L121" s="10"/>
      <c r="M121" s="9"/>
      <c r="N121" s="1"/>
      <c r="O121" s="269"/>
      <c r="P121" s="10"/>
      <c r="Q121" s="1767"/>
      <c r="R121" s="48"/>
      <c r="S121" s="38"/>
      <c r="T121" s="17"/>
      <c r="U121" s="94"/>
      <c r="V121" s="38"/>
      <c r="W121" s="38"/>
      <c r="X121" s="38"/>
      <c r="Y121" s="30"/>
      <c r="Z121" s="31"/>
      <c r="AA121" s="1836"/>
      <c r="AB121" s="38"/>
      <c r="AC121" s="38"/>
      <c r="AD121" s="38"/>
      <c r="AE121" s="38"/>
      <c r="AF121" s="38"/>
      <c r="AG121" s="38"/>
      <c r="AH121" s="38"/>
      <c r="AI121" s="38"/>
      <c r="AJ121" s="30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</row>
    <row r="122" spans="2:89" ht="14.25" customHeight="1">
      <c r="B122" s="2635" t="s">
        <v>5</v>
      </c>
      <c r="C122" s="38"/>
      <c r="D122" s="2637" t="s">
        <v>62</v>
      </c>
      <c r="E122" s="362"/>
      <c r="F122" s="1480" t="s">
        <v>5</v>
      </c>
      <c r="G122" s="70"/>
      <c r="H122" s="3030" t="s">
        <v>62</v>
      </c>
      <c r="I122" s="3097"/>
      <c r="J122" s="10"/>
      <c r="K122" s="42"/>
      <c r="L122" s="10"/>
      <c r="M122" s="9"/>
      <c r="N122" s="48"/>
      <c r="O122" s="3094"/>
      <c r="P122" s="30"/>
      <c r="Q122" s="38"/>
      <c r="R122" s="10"/>
      <c r="S122" s="10"/>
      <c r="T122" s="10"/>
      <c r="U122" s="230"/>
      <c r="V122" s="38"/>
      <c r="W122" s="38"/>
      <c r="X122" s="38"/>
      <c r="Y122" s="2437"/>
      <c r="Z122" s="3060"/>
      <c r="AA122" s="3061"/>
      <c r="AB122" s="38"/>
      <c r="AC122" s="38"/>
      <c r="AD122" s="38"/>
      <c r="AE122" s="38"/>
      <c r="AF122" s="38"/>
      <c r="AG122" s="38"/>
      <c r="AH122" s="38"/>
      <c r="AI122" s="38"/>
      <c r="AJ122" s="30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</row>
    <row r="123" spans="2:89" ht="14.25" customHeight="1">
      <c r="B123" s="3098" t="s">
        <v>676</v>
      </c>
      <c r="C123" s="1787"/>
      <c r="D123" s="3099"/>
      <c r="E123" s="69"/>
      <c r="F123" s="1988" t="s">
        <v>677</v>
      </c>
      <c r="G123" s="2468"/>
      <c r="H123" s="3050"/>
      <c r="I123" s="3100"/>
      <c r="J123" s="457"/>
      <c r="K123" s="4"/>
      <c r="L123" s="16"/>
      <c r="M123" s="9"/>
      <c r="N123" s="48"/>
      <c r="O123" s="438"/>
      <c r="P123" s="38"/>
      <c r="Q123" s="38"/>
      <c r="R123" s="10"/>
      <c r="S123" s="10"/>
      <c r="T123" s="10"/>
      <c r="U123" s="230"/>
      <c r="V123" s="38"/>
      <c r="W123" s="38"/>
      <c r="X123" s="38"/>
      <c r="Y123" s="30"/>
      <c r="Z123" s="31"/>
      <c r="AA123" s="1836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71"/>
      <c r="AN123" s="38"/>
      <c r="AO123" s="50"/>
      <c r="AP123" s="38"/>
      <c r="AQ123" s="38"/>
      <c r="AR123" s="38"/>
      <c r="AS123" s="497"/>
      <c r="AT123" s="230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</row>
    <row r="124" spans="2:89" ht="14.25" customHeight="1">
      <c r="B124" s="778"/>
      <c r="C124" s="42" t="s">
        <v>158</v>
      </c>
      <c r="D124" s="1482"/>
      <c r="E124" s="173"/>
      <c r="F124" s="355"/>
      <c r="G124" s="404" t="s">
        <v>158</v>
      </c>
      <c r="H124" s="171"/>
      <c r="I124" s="3074"/>
      <c r="J124" s="10"/>
      <c r="K124" s="1003"/>
      <c r="L124" s="10"/>
      <c r="M124" s="9"/>
      <c r="N124" s="52"/>
      <c r="O124" s="38"/>
      <c r="P124" s="38"/>
      <c r="Q124" s="38"/>
      <c r="R124" s="10"/>
      <c r="S124" s="10"/>
      <c r="T124" s="10"/>
      <c r="U124" s="230"/>
      <c r="V124" s="38"/>
      <c r="W124" s="38"/>
      <c r="X124" s="38"/>
      <c r="Y124" s="192"/>
      <c r="Z124" s="63"/>
      <c r="AA124" s="3024"/>
      <c r="AB124" s="38"/>
      <c r="AC124" s="38"/>
      <c r="AD124" s="38"/>
      <c r="AE124" s="38"/>
      <c r="AF124" s="38"/>
      <c r="AG124" s="38"/>
      <c r="AH124" s="38"/>
      <c r="AI124" s="38"/>
      <c r="AJ124" s="80"/>
      <c r="AK124" s="30"/>
      <c r="AL124" s="31"/>
      <c r="AM124" s="30"/>
      <c r="AN124" s="30"/>
      <c r="AO124" s="2437"/>
      <c r="AP124" s="2437"/>
      <c r="AQ124" s="3101"/>
      <c r="AR124" s="3101"/>
      <c r="AS124" s="30"/>
      <c r="AT124" s="30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</row>
    <row r="125" spans="2:89" ht="15.75" customHeight="1">
      <c r="B125" s="1533" t="s">
        <v>452</v>
      </c>
      <c r="C125" s="256" t="s">
        <v>527</v>
      </c>
      <c r="D125" s="294">
        <v>205</v>
      </c>
      <c r="E125" s="16"/>
      <c r="F125" s="1676" t="s">
        <v>514</v>
      </c>
      <c r="G125" s="256" t="s">
        <v>512</v>
      </c>
      <c r="H125" s="294">
        <v>60</v>
      </c>
      <c r="I125" s="3074"/>
      <c r="J125" s="48"/>
      <c r="K125" s="3092"/>
      <c r="L125" s="16"/>
      <c r="M125" s="9"/>
      <c r="N125" s="57"/>
      <c r="O125" s="38"/>
      <c r="P125" s="56"/>
      <c r="Q125" s="3052"/>
      <c r="R125" s="10"/>
      <c r="S125" s="10"/>
      <c r="T125" s="10"/>
      <c r="U125" s="30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0"/>
      <c r="AL125" s="31"/>
      <c r="AM125" s="30"/>
      <c r="AN125" s="30"/>
      <c r="AO125" s="2437"/>
      <c r="AP125" s="3102"/>
      <c r="AQ125" s="3101"/>
      <c r="AR125" s="3101"/>
      <c r="AS125" s="30"/>
      <c r="AT125" s="30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</row>
    <row r="126" spans="2:89" ht="16.5" customHeight="1">
      <c r="B126" s="3103" t="s">
        <v>959</v>
      </c>
      <c r="C126" s="658" t="s">
        <v>962</v>
      </c>
      <c r="D126" s="246">
        <v>10</v>
      </c>
      <c r="E126" s="10"/>
      <c r="F126" s="2039" t="s">
        <v>949</v>
      </c>
      <c r="G126" s="663" t="s">
        <v>44</v>
      </c>
      <c r="H126" s="662" t="s">
        <v>466</v>
      </c>
      <c r="I126" s="3074"/>
      <c r="J126" s="3104"/>
      <c r="K126" s="4"/>
      <c r="L126" s="16"/>
      <c r="M126" s="9"/>
      <c r="N126" s="3105"/>
      <c r="O126" s="38"/>
      <c r="P126" s="30"/>
      <c r="Q126" s="1767"/>
      <c r="R126" s="10"/>
      <c r="S126" s="10"/>
      <c r="T126" s="10"/>
      <c r="U126" s="30"/>
      <c r="V126" s="604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0"/>
      <c r="AL126" s="31"/>
      <c r="AM126" s="30"/>
      <c r="AN126" s="30"/>
      <c r="AO126" s="2437"/>
      <c r="AP126" s="2437"/>
      <c r="AQ126" s="3101"/>
      <c r="AR126" s="3101"/>
      <c r="AS126" s="30"/>
      <c r="AT126" s="30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</row>
    <row r="127" spans="2:89" ht="15.75" customHeight="1">
      <c r="B127" s="1676" t="s">
        <v>1008</v>
      </c>
      <c r="C127" s="661" t="s">
        <v>14</v>
      </c>
      <c r="D127" s="294">
        <v>200</v>
      </c>
      <c r="E127" s="16"/>
      <c r="F127" s="2665" t="s">
        <v>467</v>
      </c>
      <c r="G127" s="1546" t="s">
        <v>948</v>
      </c>
      <c r="H127" s="1482"/>
      <c r="I127" s="3074"/>
      <c r="J127" s="48"/>
      <c r="K127" s="4"/>
      <c r="L127" s="16"/>
      <c r="M127" s="9"/>
      <c r="N127" s="10"/>
      <c r="O127" s="38"/>
      <c r="P127" s="30"/>
      <c r="Q127" s="1836"/>
      <c r="R127" s="10"/>
      <c r="S127" s="10"/>
      <c r="T127" s="10"/>
      <c r="U127" s="30"/>
      <c r="V127" s="604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0"/>
      <c r="AL127" s="230"/>
      <c r="AM127" s="30"/>
      <c r="AN127" s="30"/>
      <c r="AO127" s="2437"/>
      <c r="AP127" s="2437"/>
      <c r="AQ127" s="3101"/>
      <c r="AR127" s="3101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</row>
    <row r="128" spans="2:89" ht="15" customHeight="1">
      <c r="B128" s="2324" t="s">
        <v>9</v>
      </c>
      <c r="C128" s="658" t="s">
        <v>10</v>
      </c>
      <c r="D128" s="246">
        <v>40</v>
      </c>
      <c r="E128" s="10"/>
      <c r="F128" s="1825" t="s">
        <v>626</v>
      </c>
      <c r="G128" s="2666" t="s">
        <v>478</v>
      </c>
      <c r="H128" s="2482">
        <v>100</v>
      </c>
      <c r="I128" s="3087"/>
      <c r="J128" s="48"/>
      <c r="K128" s="4"/>
      <c r="L128" s="16"/>
      <c r="M128" s="9"/>
      <c r="N128" s="16"/>
      <c r="O128" s="38"/>
      <c r="P128" s="30"/>
      <c r="Q128" s="1836"/>
      <c r="R128" s="10"/>
      <c r="S128" s="10"/>
      <c r="T128" s="10"/>
      <c r="U128" s="30"/>
      <c r="V128" s="2858"/>
      <c r="W128" s="38"/>
      <c r="X128" s="38"/>
      <c r="Y128" s="38"/>
      <c r="Z128" s="3106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0"/>
      <c r="AL128" s="31"/>
      <c r="AM128" s="30"/>
      <c r="AN128" s="30"/>
      <c r="AO128" s="2437"/>
      <c r="AP128" s="2437"/>
      <c r="AQ128" s="3101"/>
      <c r="AR128" s="3101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</row>
    <row r="129" spans="2:89" ht="15" customHeight="1">
      <c r="B129" s="2324" t="s">
        <v>9</v>
      </c>
      <c r="C129" s="658" t="s">
        <v>428</v>
      </c>
      <c r="D129" s="246">
        <v>20</v>
      </c>
      <c r="E129" s="1944"/>
      <c r="F129" s="2252" t="s">
        <v>524</v>
      </c>
      <c r="G129" s="658" t="s">
        <v>525</v>
      </c>
      <c r="H129" s="380">
        <v>200</v>
      </c>
      <c r="I129" s="3073"/>
      <c r="J129" s="278"/>
      <c r="K129" s="174"/>
      <c r="L129" s="278"/>
      <c r="M129" s="278"/>
      <c r="N129" s="278"/>
      <c r="O129" s="174"/>
      <c r="P129" s="30"/>
      <c r="Q129" s="1836"/>
      <c r="R129" s="10"/>
      <c r="S129" s="10"/>
      <c r="T129" s="10"/>
      <c r="U129" s="30"/>
      <c r="V129" s="38"/>
      <c r="W129" s="38"/>
      <c r="X129" s="38"/>
      <c r="Y129" s="3052"/>
      <c r="Z129" s="2788"/>
      <c r="AA129" s="1964"/>
      <c r="AB129" s="3052"/>
      <c r="AC129" s="2788"/>
      <c r="AD129" s="1964"/>
      <c r="AE129" s="38"/>
      <c r="AF129" s="38"/>
      <c r="AG129" s="38"/>
      <c r="AH129" s="38"/>
      <c r="AI129" s="38"/>
      <c r="AJ129" s="94"/>
      <c r="AK129" s="30"/>
      <c r="AL129" s="31"/>
      <c r="AM129" s="230"/>
      <c r="AN129" s="230"/>
      <c r="AO129" s="2437"/>
      <c r="AP129" s="2437"/>
      <c r="AQ129" s="3101"/>
      <c r="AR129" s="3107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</row>
    <row r="130" spans="2:89" ht="14.4" customHeight="1">
      <c r="B130" s="1825" t="s">
        <v>484</v>
      </c>
      <c r="C130" s="373" t="s">
        <v>324</v>
      </c>
      <c r="D130" s="294">
        <v>100</v>
      </c>
      <c r="E130" s="1944"/>
      <c r="F130" s="1726" t="s">
        <v>9</v>
      </c>
      <c r="G130" s="1546" t="s">
        <v>10</v>
      </c>
      <c r="H130" s="233">
        <v>37</v>
      </c>
      <c r="I130" s="3075"/>
      <c r="J130" s="4"/>
      <c r="K130" s="16"/>
      <c r="L130" s="278"/>
      <c r="M130" s="278"/>
      <c r="N130" s="278"/>
      <c r="O130" s="174"/>
      <c r="P130" s="31"/>
      <c r="Q130" s="38"/>
      <c r="R130" s="10"/>
      <c r="S130" s="10"/>
      <c r="T130" s="10"/>
      <c r="U130" s="30"/>
      <c r="V130" s="38"/>
      <c r="W130" s="38"/>
      <c r="X130" s="38"/>
      <c r="Y130" s="30"/>
      <c r="Z130" s="3108"/>
      <c r="AA130" s="3109"/>
      <c r="AB130" s="30"/>
      <c r="AC130" s="31"/>
      <c r="AD130" s="1987"/>
      <c r="AE130" s="38"/>
      <c r="AF130" s="38"/>
      <c r="AG130" s="38"/>
      <c r="AH130" s="38"/>
      <c r="AI130" s="38"/>
      <c r="AJ130" s="38"/>
      <c r="AK130" s="38"/>
      <c r="AL130" s="39"/>
      <c r="AM130" s="30"/>
      <c r="AN130" s="30"/>
      <c r="AO130" s="30"/>
      <c r="AP130" s="30"/>
      <c r="AQ130" s="38"/>
      <c r="AR130" s="38"/>
      <c r="AS130" s="243"/>
      <c r="AT130" s="230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</row>
    <row r="131" spans="2:89" ht="17.25" customHeight="1">
      <c r="B131" s="1662"/>
      <c r="C131" s="404" t="s">
        <v>123</v>
      </c>
      <c r="D131" s="171"/>
      <c r="E131" s="16"/>
      <c r="F131" s="1723" t="s">
        <v>9</v>
      </c>
      <c r="G131" s="658" t="s">
        <v>428</v>
      </c>
      <c r="H131" s="246">
        <v>20</v>
      </c>
      <c r="I131" s="3078"/>
      <c r="J131" s="53"/>
      <c r="K131" s="1296"/>
      <c r="L131" s="1273"/>
      <c r="M131" s="9"/>
      <c r="N131" s="38"/>
      <c r="O131" s="38"/>
      <c r="P131" s="30"/>
      <c r="Q131" s="1536"/>
      <c r="R131" s="10"/>
      <c r="S131" s="10"/>
      <c r="T131" s="10"/>
      <c r="U131" s="30"/>
      <c r="V131" s="38"/>
      <c r="W131" s="38"/>
      <c r="X131" s="38"/>
      <c r="Y131" s="30"/>
      <c r="Z131" s="31"/>
      <c r="AA131" s="1836"/>
      <c r="AB131" s="30"/>
      <c r="AC131" s="59"/>
      <c r="AD131" s="1767"/>
      <c r="AE131" s="38"/>
      <c r="AF131" s="38"/>
      <c r="AG131" s="38"/>
      <c r="AH131" s="38"/>
      <c r="AI131" s="38"/>
      <c r="AJ131" s="38"/>
      <c r="AK131" s="38"/>
      <c r="AL131" s="38"/>
      <c r="AM131" s="30"/>
      <c r="AN131" s="30"/>
      <c r="AO131" s="38"/>
      <c r="AP131" s="38"/>
      <c r="AQ131" s="38"/>
      <c r="AR131" s="38"/>
      <c r="AS131" s="230"/>
      <c r="AT131" s="3110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</row>
    <row r="132" spans="2:89" ht="14.25" customHeight="1">
      <c r="B132" s="1816" t="s">
        <v>678</v>
      </c>
      <c r="C132" s="658" t="s">
        <v>679</v>
      </c>
      <c r="D132" s="294">
        <v>60</v>
      </c>
      <c r="E132" s="16"/>
      <c r="F132" s="1662"/>
      <c r="G132" s="404" t="s">
        <v>123</v>
      </c>
      <c r="H132" s="171"/>
      <c r="I132" s="3073"/>
      <c r="J132" s="265"/>
      <c r="K132" s="265"/>
      <c r="L132" s="3111"/>
      <c r="M132" s="3111"/>
      <c r="N132" s="3111"/>
      <c r="O132" s="3111"/>
      <c r="P132" s="52"/>
      <c r="Q132" s="1836"/>
      <c r="R132" s="10"/>
      <c r="S132" s="10"/>
      <c r="T132" s="10"/>
      <c r="U132" s="30"/>
      <c r="V132" s="38"/>
      <c r="W132" s="38"/>
      <c r="X132" s="38"/>
      <c r="Y132" s="30"/>
      <c r="Z132" s="31"/>
      <c r="AA132" s="1836"/>
      <c r="AB132" s="30"/>
      <c r="AC132" s="31"/>
      <c r="AD132" s="1987"/>
      <c r="AE132" s="38"/>
      <c r="AF132" s="38"/>
      <c r="AG132" s="38"/>
      <c r="AH132" s="38"/>
      <c r="AI132" s="38"/>
      <c r="AJ132" s="30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</row>
    <row r="133" spans="2:89" ht="15" customHeight="1">
      <c r="B133" s="2566" t="s">
        <v>682</v>
      </c>
      <c r="C133" s="658" t="s">
        <v>681</v>
      </c>
      <c r="D133" s="1018">
        <v>200</v>
      </c>
      <c r="E133" s="10"/>
      <c r="F133" s="2431" t="s">
        <v>721</v>
      </c>
      <c r="G133" s="661" t="s">
        <v>371</v>
      </c>
      <c r="H133" s="294">
        <v>60</v>
      </c>
      <c r="I133" s="3074"/>
      <c r="J133" s="80"/>
      <c r="K133" s="278"/>
      <c r="L133" s="174"/>
      <c r="M133" s="9"/>
      <c r="N133" s="72"/>
      <c r="O133" s="3066"/>
      <c r="P133" s="52"/>
      <c r="Q133" s="1987"/>
      <c r="R133" s="10"/>
      <c r="S133" s="10"/>
      <c r="T133" s="10"/>
      <c r="U133" s="50"/>
      <c r="V133" s="38"/>
      <c r="W133" s="2787"/>
      <c r="X133" s="38"/>
      <c r="Y133" s="30"/>
      <c r="Z133" s="31"/>
      <c r="AA133" s="1987"/>
      <c r="AB133" s="30"/>
      <c r="AC133" s="31"/>
      <c r="AD133" s="1836"/>
      <c r="AE133" s="38"/>
      <c r="AF133" s="38"/>
      <c r="AG133" s="38"/>
      <c r="AH133" s="2437"/>
      <c r="AI133" s="30"/>
      <c r="AJ133" s="30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</row>
    <row r="134" spans="2:89" ht="16.5" customHeight="1">
      <c r="B134" s="356" t="s">
        <v>672</v>
      </c>
      <c r="C134" s="1089" t="s">
        <v>999</v>
      </c>
      <c r="D134" s="294">
        <v>105</v>
      </c>
      <c r="E134" s="520"/>
      <c r="F134" s="2061" t="s">
        <v>984</v>
      </c>
      <c r="G134" s="1055" t="s">
        <v>154</v>
      </c>
      <c r="H134" s="246">
        <v>200</v>
      </c>
      <c r="I134" s="3074"/>
      <c r="J134" s="3112"/>
      <c r="K134" s="10"/>
      <c r="L134" s="10"/>
      <c r="M134" s="1"/>
      <c r="N134" s="30"/>
      <c r="O134" s="94"/>
      <c r="P134" s="52"/>
      <c r="Q134" s="1836"/>
      <c r="R134" s="10"/>
      <c r="S134" s="10"/>
      <c r="T134" s="10"/>
      <c r="U134" s="30"/>
      <c r="V134" s="38"/>
      <c r="W134" s="30"/>
      <c r="X134" s="38"/>
      <c r="Y134" s="38"/>
      <c r="Z134" s="38"/>
      <c r="AA134" s="38"/>
      <c r="AB134" s="30"/>
      <c r="AC134" s="31"/>
      <c r="AD134" s="1836"/>
      <c r="AE134" s="38"/>
      <c r="AF134" s="38"/>
      <c r="AG134" s="38"/>
      <c r="AH134" s="2437"/>
      <c r="AI134" s="30"/>
      <c r="AJ134" s="30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</row>
    <row r="135" spans="2:89" ht="16.5" customHeight="1">
      <c r="B135" s="1676" t="s">
        <v>684</v>
      </c>
      <c r="C135" s="1021" t="s">
        <v>687</v>
      </c>
      <c r="D135" s="294">
        <v>150</v>
      </c>
      <c r="E135" s="9"/>
      <c r="F135" s="2112" t="s">
        <v>991</v>
      </c>
      <c r="G135" s="1546" t="s">
        <v>714</v>
      </c>
      <c r="H135" s="3113">
        <v>90</v>
      </c>
      <c r="I135" s="3074"/>
      <c r="J135" s="1"/>
      <c r="K135" s="1"/>
      <c r="L135" s="1"/>
      <c r="M135" s="1"/>
      <c r="N135" s="30"/>
      <c r="Q135" s="3022"/>
      <c r="R135" s="10"/>
      <c r="S135" s="10"/>
      <c r="T135" s="10"/>
      <c r="U135" s="38"/>
      <c r="V135" s="38"/>
      <c r="W135" s="689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2437"/>
      <c r="AI135" s="30"/>
      <c r="AJ135" s="30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</row>
    <row r="136" spans="2:89" ht="15.75" customHeight="1">
      <c r="B136" s="3114" t="s">
        <v>1007</v>
      </c>
      <c r="C136" s="661" t="s">
        <v>873</v>
      </c>
      <c r="D136" s="294">
        <v>200</v>
      </c>
      <c r="E136" s="16"/>
      <c r="F136" s="1676" t="s">
        <v>704</v>
      </c>
      <c r="G136" s="761" t="s">
        <v>705</v>
      </c>
      <c r="H136" s="642">
        <v>180</v>
      </c>
      <c r="I136" s="3074"/>
      <c r="J136" s="1"/>
      <c r="K136" s="1"/>
      <c r="L136" s="1"/>
      <c r="M136" s="1"/>
      <c r="N136" s="30"/>
      <c r="Q136" s="1836"/>
      <c r="R136" s="10"/>
      <c r="S136" s="10"/>
      <c r="T136" s="10"/>
      <c r="U136" s="38"/>
      <c r="V136" s="38"/>
      <c r="W136" s="2787"/>
      <c r="X136" s="396"/>
      <c r="Y136" s="275"/>
      <c r="Z136" s="1767"/>
      <c r="AA136" s="38"/>
      <c r="AB136" s="689"/>
      <c r="AC136" s="38"/>
      <c r="AD136" s="38"/>
      <c r="AE136" s="38"/>
      <c r="AF136" s="38"/>
      <c r="AG136" s="38"/>
      <c r="AH136" s="38"/>
      <c r="AI136" s="38"/>
      <c r="AJ136" s="30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</row>
    <row r="137" spans="2:89" ht="13.5" customHeight="1">
      <c r="B137" s="778"/>
      <c r="C137" s="1714" t="s">
        <v>874</v>
      </c>
      <c r="D137" s="1482"/>
      <c r="E137" s="9"/>
      <c r="F137" s="2406" t="s">
        <v>391</v>
      </c>
      <c r="G137" s="256" t="s">
        <v>161</v>
      </c>
      <c r="H137" s="642">
        <v>200</v>
      </c>
      <c r="I137" s="3076"/>
      <c r="J137" s="1"/>
      <c r="K137" s="1"/>
      <c r="L137" s="1"/>
      <c r="M137" s="1"/>
      <c r="N137" s="72"/>
      <c r="Q137" s="1836"/>
      <c r="R137" s="10"/>
      <c r="S137" s="10"/>
      <c r="T137" s="10"/>
      <c r="U137" s="38"/>
      <c r="V137" s="38"/>
      <c r="W137" s="79"/>
      <c r="X137" s="30"/>
      <c r="Y137" s="31"/>
      <c r="Z137" s="1836"/>
      <c r="AA137" s="38"/>
      <c r="AB137" s="3052"/>
      <c r="AC137" s="2788"/>
      <c r="AD137" s="1536"/>
      <c r="AE137" s="38"/>
      <c r="AF137" s="57"/>
      <c r="AG137" s="53"/>
      <c r="AH137" s="31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</row>
    <row r="138" spans="2:89" ht="17.25" customHeight="1">
      <c r="B138" s="2316" t="s">
        <v>9</v>
      </c>
      <c r="C138" s="658" t="s">
        <v>10</v>
      </c>
      <c r="D138" s="246">
        <v>50</v>
      </c>
      <c r="E138" s="9"/>
      <c r="F138" s="1676" t="s">
        <v>9</v>
      </c>
      <c r="G138" s="658" t="s">
        <v>10</v>
      </c>
      <c r="H138" s="294">
        <v>50</v>
      </c>
      <c r="I138" s="3076"/>
      <c r="J138" s="1"/>
      <c r="K138" s="1"/>
      <c r="L138" s="1"/>
      <c r="M138" s="9"/>
      <c r="N138" s="30"/>
      <c r="Q138" s="1836"/>
      <c r="R138" s="10"/>
      <c r="S138" s="10"/>
      <c r="T138" s="10"/>
      <c r="U138" s="30"/>
      <c r="V138" s="31"/>
      <c r="W138" s="38"/>
      <c r="X138" s="230"/>
      <c r="Y138" s="59"/>
      <c r="Z138" s="1767"/>
      <c r="AA138" s="38"/>
      <c r="AB138" s="30"/>
      <c r="AC138" s="63"/>
      <c r="AD138" s="3022"/>
      <c r="AE138" s="28"/>
      <c r="AF138" s="38"/>
      <c r="AG138" s="38"/>
      <c r="AH138" s="30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</row>
    <row r="139" spans="2:89" ht="18" customHeight="1">
      <c r="B139" s="2316" t="s">
        <v>9</v>
      </c>
      <c r="C139" s="658" t="s">
        <v>428</v>
      </c>
      <c r="D139" s="659">
        <v>30</v>
      </c>
      <c r="E139" s="3054"/>
      <c r="F139" s="1723" t="s">
        <v>9</v>
      </c>
      <c r="G139" s="658" t="s">
        <v>428</v>
      </c>
      <c r="H139" s="246">
        <v>30</v>
      </c>
      <c r="I139" s="3074"/>
      <c r="J139" s="1"/>
      <c r="K139" s="1"/>
      <c r="L139" s="1"/>
      <c r="M139" s="9"/>
      <c r="N139" s="30"/>
      <c r="Q139" s="1836"/>
      <c r="R139" s="10"/>
      <c r="S139" s="10"/>
      <c r="T139" s="10"/>
      <c r="U139" s="38"/>
      <c r="V139" s="38"/>
      <c r="W139" s="38"/>
      <c r="X139" s="230"/>
      <c r="Y139" s="302"/>
      <c r="Z139" s="1836"/>
      <c r="AA139" s="38"/>
      <c r="AB139" s="30"/>
      <c r="AC139" s="3082"/>
      <c r="AD139" s="1987"/>
      <c r="AE139" s="38"/>
      <c r="AF139" s="30"/>
      <c r="AG139" s="30"/>
      <c r="AH139" s="38"/>
      <c r="AI139" s="3020"/>
      <c r="AJ139" s="38"/>
      <c r="AK139" s="30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</row>
    <row r="140" spans="2:89" ht="18" customHeight="1">
      <c r="B140" s="1784"/>
      <c r="C140" s="1515" t="s">
        <v>244</v>
      </c>
      <c r="D140" s="1785"/>
      <c r="E140" s="9"/>
      <c r="F140" s="3115" t="s">
        <v>740</v>
      </c>
      <c r="G140" s="373" t="s">
        <v>488</v>
      </c>
      <c r="H140" s="294">
        <v>120</v>
      </c>
      <c r="I140" s="3077"/>
      <c r="J140" s="1"/>
      <c r="K140" s="1"/>
      <c r="L140" s="1"/>
      <c r="M140" s="3116"/>
      <c r="N140" s="38"/>
      <c r="O140" s="38"/>
      <c r="P140" s="362"/>
      <c r="Q140" s="38"/>
      <c r="R140" s="10"/>
      <c r="S140" s="10"/>
      <c r="T140" s="10"/>
      <c r="U140" s="38"/>
      <c r="V140" s="38"/>
      <c r="W140" s="38"/>
      <c r="X140" s="230"/>
      <c r="Y140" s="59"/>
      <c r="Z140" s="3037"/>
      <c r="AA140" s="38"/>
      <c r="AB140" s="30"/>
      <c r="AC140" s="31"/>
      <c r="AD140" s="1767"/>
      <c r="AE140" s="38"/>
      <c r="AF140" s="38"/>
      <c r="AG140" s="38"/>
      <c r="AH140" s="230"/>
      <c r="AI140" s="3020"/>
      <c r="AJ140" s="38"/>
      <c r="AK140" s="30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</row>
    <row r="141" spans="2:89" ht="15" customHeight="1">
      <c r="B141" s="2300" t="s">
        <v>572</v>
      </c>
      <c r="C141" s="658" t="s">
        <v>122</v>
      </c>
      <c r="D141" s="751">
        <v>200</v>
      </c>
      <c r="E141" s="173"/>
      <c r="F141" s="1784"/>
      <c r="G141" s="1515" t="s">
        <v>244</v>
      </c>
      <c r="H141" s="1785"/>
      <c r="I141" s="3117"/>
      <c r="J141" s="1"/>
      <c r="K141" s="1"/>
      <c r="L141" s="1"/>
      <c r="M141" s="9"/>
      <c r="N141" s="9"/>
      <c r="O141" s="9"/>
      <c r="P141" s="70"/>
      <c r="Q141" s="1536"/>
      <c r="R141" s="10"/>
      <c r="S141" s="10"/>
      <c r="T141" s="10"/>
      <c r="U141" s="38"/>
      <c r="V141" s="38"/>
      <c r="W141" s="38"/>
      <c r="X141" s="230"/>
      <c r="Y141" s="59"/>
      <c r="Z141" s="3037"/>
      <c r="AA141" s="38"/>
      <c r="AB141" s="30"/>
      <c r="AC141" s="31"/>
      <c r="AD141" s="1767"/>
      <c r="AE141" s="30"/>
      <c r="AF141" s="63"/>
      <c r="AG141" s="3118"/>
      <c r="AH141" s="38"/>
      <c r="AI141" s="38"/>
      <c r="AJ141" s="38"/>
      <c r="AK141" s="50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</row>
    <row r="142" spans="2:89" ht="15.75" customHeight="1">
      <c r="B142" s="2293" t="s">
        <v>456</v>
      </c>
      <c r="C142" s="3119" t="s">
        <v>872</v>
      </c>
      <c r="D142" s="1046" t="s">
        <v>269</v>
      </c>
      <c r="E142" s="9"/>
      <c r="F142" s="1676" t="s">
        <v>755</v>
      </c>
      <c r="G142" s="256" t="s">
        <v>245</v>
      </c>
      <c r="H142" s="642">
        <v>200</v>
      </c>
      <c r="I142" s="3074"/>
      <c r="J142" s="1"/>
      <c r="K142" s="1"/>
      <c r="L142" s="1"/>
      <c r="M142" s="9"/>
      <c r="N142" s="122"/>
      <c r="O142" s="38"/>
      <c r="P142" s="38"/>
      <c r="Q142" s="1836"/>
      <c r="R142" s="10"/>
      <c r="S142" s="10"/>
      <c r="T142" s="10"/>
      <c r="U142" s="38"/>
      <c r="V142" s="38"/>
      <c r="W142" s="38"/>
      <c r="X142" s="2437"/>
      <c r="Y142" s="3036"/>
      <c r="Z142" s="3037"/>
      <c r="AA142" s="38"/>
      <c r="AB142" s="30"/>
      <c r="AC142" s="31"/>
      <c r="AD142" s="1767"/>
      <c r="AE142" s="30"/>
      <c r="AF142" s="3108"/>
      <c r="AG142" s="69"/>
      <c r="AH142" s="38"/>
      <c r="AI142" s="38"/>
      <c r="AJ142" s="38"/>
      <c r="AK142" s="230"/>
      <c r="AL142" s="59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</row>
    <row r="143" spans="2:89" ht="15.75" customHeight="1">
      <c r="B143" s="3063" t="s">
        <v>9</v>
      </c>
      <c r="C143" s="669" t="s">
        <v>428</v>
      </c>
      <c r="D143" s="3120">
        <v>20</v>
      </c>
      <c r="E143" s="9"/>
      <c r="F143" s="2293" t="s">
        <v>756</v>
      </c>
      <c r="G143" s="661" t="s">
        <v>295</v>
      </c>
      <c r="H143" s="2294" t="s">
        <v>788</v>
      </c>
      <c r="I143" s="3077"/>
      <c r="J143" s="1"/>
      <c r="K143" s="1"/>
      <c r="L143" s="1"/>
      <c r="M143" s="9"/>
      <c r="N143" s="3013"/>
      <c r="O143" s="38"/>
      <c r="P143" s="38"/>
      <c r="Q143" s="1836"/>
      <c r="R143" s="10"/>
      <c r="S143" s="10"/>
      <c r="T143" s="10"/>
      <c r="U143" s="38"/>
      <c r="V143" s="38"/>
      <c r="W143" s="38"/>
      <c r="X143" s="230"/>
      <c r="Y143" s="59"/>
      <c r="Z143" s="3037"/>
      <c r="AA143" s="38"/>
      <c r="AB143" s="30"/>
      <c r="AC143" s="28"/>
      <c r="AD143" s="1836"/>
      <c r="AE143" s="38"/>
      <c r="AF143" s="38"/>
      <c r="AG143" s="38"/>
      <c r="AH143" s="38"/>
      <c r="AI143" s="38"/>
      <c r="AJ143" s="59"/>
      <c r="AK143" s="230"/>
      <c r="AL143" s="230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</row>
    <row r="144" spans="2:89" ht="18" customHeight="1">
      <c r="C144"/>
      <c r="E144" s="9"/>
      <c r="F144" s="2694"/>
      <c r="G144" s="663" t="s">
        <v>877</v>
      </c>
      <c r="H144" s="1584"/>
      <c r="I144" s="3074"/>
      <c r="J144" s="1"/>
      <c r="K144" s="1"/>
      <c r="L144" s="1"/>
      <c r="M144" s="9"/>
      <c r="N144" s="69"/>
      <c r="O144" s="38"/>
      <c r="P144" s="38"/>
      <c r="Q144" s="1836"/>
      <c r="R144" s="10"/>
      <c r="S144" s="1653"/>
      <c r="T144" s="10"/>
      <c r="U144" s="38"/>
      <c r="V144" s="38"/>
      <c r="W144" s="30"/>
      <c r="X144" s="30"/>
      <c r="Y144" s="31"/>
      <c r="Z144" s="1836"/>
      <c r="AA144" s="38"/>
      <c r="AB144" s="30"/>
      <c r="AC144" s="31"/>
      <c r="AD144" s="1767"/>
      <c r="AE144" s="38"/>
      <c r="AF144" s="38"/>
      <c r="AG144" s="38"/>
      <c r="AH144" s="38"/>
      <c r="AI144" s="38"/>
      <c r="AJ144" s="283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</row>
    <row r="145" spans="2:89" ht="15" customHeight="1">
      <c r="B145" s="1988" t="s">
        <v>290</v>
      </c>
      <c r="C145" s="484"/>
      <c r="D145" s="2185"/>
      <c r="E145" s="9"/>
      <c r="F145" s="3063" t="s">
        <v>9</v>
      </c>
      <c r="G145" s="669" t="s">
        <v>790</v>
      </c>
      <c r="H145" s="3040">
        <v>17</v>
      </c>
      <c r="I145" s="3077"/>
      <c r="J145" s="1"/>
      <c r="K145" s="1"/>
      <c r="L145" s="1"/>
      <c r="M145" s="173"/>
      <c r="N145" s="3118"/>
      <c r="O145" s="3013"/>
      <c r="P145" s="67"/>
      <c r="Q145" s="1836"/>
      <c r="R145" s="10"/>
      <c r="S145" s="1653"/>
      <c r="T145" s="10"/>
      <c r="U145" s="38"/>
      <c r="V145" s="38"/>
      <c r="W145" s="38"/>
      <c r="X145" s="28"/>
      <c r="Y145" s="30"/>
      <c r="Z145" s="94"/>
      <c r="AA145" s="38"/>
      <c r="AB145" s="30"/>
      <c r="AC145" s="31"/>
      <c r="AD145" s="1767"/>
      <c r="AE145" s="38"/>
      <c r="AF145" s="38"/>
      <c r="AG145" s="38"/>
      <c r="AH145" s="38"/>
      <c r="AI145" s="38"/>
      <c r="AJ145" s="59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</row>
    <row r="146" spans="2:89" ht="15.75" customHeight="1">
      <c r="B146" s="355"/>
      <c r="C146" s="404" t="s">
        <v>158</v>
      </c>
      <c r="D146" s="171"/>
      <c r="E146" s="9"/>
      <c r="F146" s="1"/>
      <c r="I146" s="3072"/>
      <c r="J146" s="1"/>
      <c r="K146" s="1"/>
      <c r="L146" s="1"/>
      <c r="M146" s="9"/>
      <c r="N146" s="69"/>
      <c r="O146" s="38"/>
      <c r="P146" s="38"/>
      <c r="Q146" s="1836"/>
      <c r="R146" s="10"/>
      <c r="S146" s="1653"/>
      <c r="T146" s="10"/>
      <c r="U146" s="94"/>
      <c r="V146" s="38"/>
      <c r="W146" s="2787"/>
      <c r="X146" s="50"/>
      <c r="Y146" s="38"/>
      <c r="Z146" s="38"/>
      <c r="AA146" s="38"/>
      <c r="AB146" s="30"/>
      <c r="AC146" s="3036"/>
      <c r="AD146" s="3037"/>
      <c r="AE146" s="30"/>
      <c r="AF146" s="31"/>
      <c r="AG146" s="1987"/>
      <c r="AH146" s="38"/>
      <c r="AI146" s="38"/>
      <c r="AJ146" s="59"/>
      <c r="AK146" s="38"/>
      <c r="AL146" s="38"/>
      <c r="AM146" s="230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</row>
    <row r="147" spans="2:89" ht="14.25" customHeight="1">
      <c r="B147" s="2425" t="s">
        <v>384</v>
      </c>
      <c r="C147" s="2249" t="s">
        <v>374</v>
      </c>
      <c r="D147" s="1018">
        <v>60</v>
      </c>
      <c r="E147" s="1"/>
      <c r="I147" s="3073"/>
      <c r="J147" s="1"/>
      <c r="K147" s="1"/>
      <c r="L147" s="1"/>
      <c r="M147" s="9"/>
      <c r="N147" s="69"/>
      <c r="O147" s="38"/>
      <c r="P147" s="38"/>
      <c r="Q147" s="38"/>
      <c r="R147" s="10"/>
      <c r="S147" s="10"/>
      <c r="T147" s="10"/>
      <c r="U147" s="230"/>
      <c r="V147" s="38"/>
      <c r="W147" s="38"/>
      <c r="X147" s="30"/>
      <c r="Y147" s="31"/>
      <c r="Z147" s="1836"/>
      <c r="AA147" s="38"/>
      <c r="AB147" s="38"/>
      <c r="AC147" s="38"/>
      <c r="AD147" s="38"/>
      <c r="AE147" s="30"/>
      <c r="AF147" s="31"/>
      <c r="AG147" s="1987"/>
      <c r="AH147" s="38"/>
      <c r="AI147" s="38"/>
      <c r="AJ147" s="69"/>
      <c r="AK147" s="38"/>
      <c r="AL147" s="38"/>
      <c r="AM147" s="38"/>
      <c r="AN147" s="278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</row>
    <row r="148" spans="2:89" ht="15.75" customHeight="1">
      <c r="B148" s="1676" t="s">
        <v>994</v>
      </c>
      <c r="C148" s="2433" t="s">
        <v>496</v>
      </c>
      <c r="D148" s="1104">
        <v>200</v>
      </c>
      <c r="E148" s="1"/>
      <c r="I148" s="3075"/>
      <c r="J148" s="1"/>
      <c r="K148" s="1"/>
      <c r="L148" s="1"/>
      <c r="M148" s="9"/>
      <c r="N148" s="1"/>
      <c r="P148" s="10"/>
      <c r="Q148" s="38"/>
      <c r="R148" s="10"/>
      <c r="S148" s="10"/>
      <c r="T148" s="10"/>
      <c r="U148" s="230"/>
      <c r="V148" s="38"/>
      <c r="W148" s="38"/>
      <c r="X148" s="30"/>
      <c r="Y148" s="31"/>
      <c r="Z148" s="1836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53"/>
      <c r="AN148" s="230"/>
      <c r="AO148" s="230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</row>
    <row r="149" spans="2:89" ht="18" customHeight="1">
      <c r="B149" s="1723" t="s">
        <v>464</v>
      </c>
      <c r="C149" s="658" t="s">
        <v>122</v>
      </c>
      <c r="D149" s="380">
        <v>200</v>
      </c>
      <c r="E149" s="1"/>
      <c r="I149" s="3075"/>
      <c r="J149" s="1"/>
      <c r="K149" s="1"/>
      <c r="L149" s="1"/>
      <c r="M149" s="126"/>
      <c r="N149" s="1"/>
      <c r="P149" s="173"/>
      <c r="Q149" s="38"/>
      <c r="R149" s="10"/>
      <c r="S149" s="10"/>
      <c r="T149" s="10"/>
      <c r="U149" s="230"/>
      <c r="V149" s="38"/>
      <c r="W149" s="38"/>
      <c r="X149" s="30"/>
      <c r="Y149" s="31"/>
      <c r="Z149" s="1836"/>
      <c r="AA149" s="38"/>
      <c r="AB149" s="38"/>
      <c r="AC149" s="38"/>
      <c r="AD149" s="38"/>
      <c r="AE149" s="38"/>
      <c r="AF149" s="38"/>
      <c r="AG149" s="38"/>
      <c r="AH149" s="38"/>
      <c r="AI149" s="38"/>
      <c r="AJ149" s="30"/>
      <c r="AK149" s="30"/>
      <c r="AL149" s="30"/>
      <c r="AM149" s="30"/>
      <c r="AN149" s="30"/>
      <c r="AO149" s="30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</row>
    <row r="150" spans="2:89" ht="16.5" customHeight="1">
      <c r="B150" s="1723" t="s">
        <v>9</v>
      </c>
      <c r="C150" s="658" t="s">
        <v>10</v>
      </c>
      <c r="D150" s="380">
        <v>40</v>
      </c>
      <c r="E150" s="9"/>
      <c r="I150" s="3029"/>
      <c r="J150" s="1"/>
      <c r="K150" s="1"/>
      <c r="L150" s="1"/>
      <c r="M150" s="173"/>
      <c r="N150" s="1"/>
      <c r="P150" s="175"/>
      <c r="Q150" s="38"/>
      <c r="R150" s="10"/>
      <c r="S150" s="10"/>
      <c r="T150" s="10"/>
      <c r="U150" s="30"/>
      <c r="V150" s="38"/>
      <c r="W150" s="38"/>
      <c r="X150" s="30"/>
      <c r="Y150" s="31"/>
      <c r="Z150" s="1836"/>
      <c r="AA150" s="38"/>
      <c r="AB150" s="38"/>
      <c r="AC150" s="38"/>
      <c r="AD150" s="38"/>
      <c r="AE150" s="30"/>
      <c r="AF150" s="3082"/>
      <c r="AG150" s="1987"/>
      <c r="AH150" s="38"/>
      <c r="AI150" s="38"/>
      <c r="AJ150" s="30"/>
      <c r="AK150" s="30"/>
      <c r="AL150" s="30"/>
      <c r="AM150" s="30"/>
      <c r="AN150" s="230"/>
      <c r="AO150" s="59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</row>
    <row r="151" spans="2:89" ht="15" customHeight="1">
      <c r="B151" s="1676" t="s">
        <v>9</v>
      </c>
      <c r="C151" s="661" t="s">
        <v>428</v>
      </c>
      <c r="D151" s="294">
        <v>30</v>
      </c>
      <c r="E151" s="9"/>
      <c r="I151" s="3029"/>
      <c r="J151" s="1"/>
      <c r="K151" s="1"/>
      <c r="L151" s="1"/>
      <c r="M151" s="9"/>
      <c r="N151" s="9"/>
      <c r="O151" s="10"/>
      <c r="P151" s="10"/>
      <c r="Q151" s="38"/>
      <c r="R151" s="10"/>
      <c r="S151" s="1653"/>
      <c r="T151" s="10"/>
      <c r="U151" s="30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2437"/>
      <c r="AK151" s="2437"/>
      <c r="AL151" s="30"/>
      <c r="AM151" s="30"/>
      <c r="AN151" s="30"/>
      <c r="AO151" s="31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</row>
    <row r="152" spans="2:89" ht="17.25" customHeight="1">
      <c r="B152" s="1662"/>
      <c r="C152" s="404" t="s">
        <v>123</v>
      </c>
      <c r="D152" s="171"/>
      <c r="E152" s="9"/>
      <c r="I152" s="3073"/>
      <c r="J152" s="1"/>
      <c r="K152" s="1"/>
      <c r="L152" s="1"/>
      <c r="M152" s="173"/>
      <c r="N152" s="1"/>
      <c r="P152" s="10"/>
      <c r="Q152" s="38"/>
      <c r="R152" s="10"/>
      <c r="S152" s="1653"/>
      <c r="T152" s="10"/>
      <c r="U152" s="30"/>
      <c r="V152" s="38"/>
      <c r="W152" s="38"/>
      <c r="X152" s="2788"/>
      <c r="Y152" s="1964"/>
      <c r="Z152" s="2788"/>
      <c r="AA152" s="1964"/>
      <c r="AB152" s="38"/>
      <c r="AC152" s="230"/>
      <c r="AD152" s="3020"/>
      <c r="AE152" s="38"/>
      <c r="AF152" s="38"/>
      <c r="AG152" s="38"/>
      <c r="AH152" s="38"/>
      <c r="AI152" s="38"/>
      <c r="AJ152" s="2437"/>
      <c r="AK152" s="3121"/>
      <c r="AL152" s="38"/>
      <c r="AM152" s="38"/>
      <c r="AN152" s="30"/>
      <c r="AO152" s="31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</row>
    <row r="153" spans="2:89" ht="17.25" customHeight="1">
      <c r="B153" s="2425" t="s">
        <v>604</v>
      </c>
      <c r="C153" s="658" t="s">
        <v>605</v>
      </c>
      <c r="D153" s="246">
        <v>60</v>
      </c>
      <c r="E153" s="9"/>
      <c r="I153" s="3075"/>
      <c r="J153" s="1"/>
      <c r="K153" s="1"/>
      <c r="L153" s="1"/>
      <c r="M153" s="173"/>
      <c r="N153" s="1"/>
      <c r="P153" s="10"/>
      <c r="Q153" s="38"/>
      <c r="R153" s="10"/>
      <c r="S153" s="1653"/>
      <c r="T153" s="10"/>
      <c r="U153" s="30"/>
      <c r="V153" s="38"/>
      <c r="W153" s="30"/>
      <c r="X153" s="31"/>
      <c r="Y153" s="1987"/>
      <c r="Z153" s="3035"/>
      <c r="AA153" s="3024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0"/>
      <c r="AO153" s="31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</row>
    <row r="154" spans="2:89" ht="16.5" customHeight="1">
      <c r="B154" s="2406" t="s">
        <v>693</v>
      </c>
      <c r="C154" s="256" t="s">
        <v>881</v>
      </c>
      <c r="D154" s="642">
        <v>200</v>
      </c>
      <c r="E154" s="9"/>
      <c r="I154" s="3074"/>
      <c r="J154" s="1"/>
      <c r="K154" s="1"/>
      <c r="L154" s="1"/>
      <c r="M154" s="9"/>
      <c r="N154" s="1"/>
      <c r="P154" s="10"/>
      <c r="Q154" s="38"/>
      <c r="R154" s="10"/>
      <c r="S154" s="1653"/>
      <c r="T154" s="10"/>
      <c r="U154" s="30"/>
      <c r="V154" s="38"/>
      <c r="W154" s="30"/>
      <c r="X154" s="31"/>
      <c r="Y154" s="1987"/>
      <c r="Z154" s="56"/>
      <c r="AA154" s="3024"/>
      <c r="AB154" s="38"/>
      <c r="AC154" s="38"/>
      <c r="AD154" s="38"/>
      <c r="AE154" s="38"/>
      <c r="AF154" s="38"/>
      <c r="AG154" s="38"/>
      <c r="AH154" s="38"/>
      <c r="AI154" s="38"/>
      <c r="AJ154" s="38"/>
      <c r="AK154" s="192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</row>
    <row r="155" spans="2:89" ht="13.5" customHeight="1">
      <c r="B155" s="1723" t="s">
        <v>699</v>
      </c>
      <c r="C155" s="1089" t="s">
        <v>698</v>
      </c>
      <c r="D155" s="1104">
        <v>100</v>
      </c>
      <c r="E155" s="9"/>
      <c r="I155" s="3074"/>
      <c r="J155" s="1"/>
      <c r="K155" s="1"/>
      <c r="L155" s="1"/>
      <c r="M155" s="107"/>
      <c r="N155" s="1"/>
      <c r="P155" s="10"/>
      <c r="Q155" s="38"/>
      <c r="R155" s="10"/>
      <c r="S155" s="1653"/>
      <c r="T155" s="10"/>
      <c r="U155" s="30"/>
      <c r="V155" s="38"/>
      <c r="W155" s="30"/>
      <c r="X155" s="31"/>
      <c r="Y155" s="1987"/>
      <c r="Z155" s="56"/>
      <c r="AA155" s="3024"/>
      <c r="AB155" s="38"/>
      <c r="AC155" s="38"/>
      <c r="AD155" s="38"/>
      <c r="AE155" s="30"/>
      <c r="AF155" s="31"/>
      <c r="AG155" s="1836"/>
      <c r="AH155" s="38"/>
      <c r="AI155" s="38"/>
      <c r="AJ155" s="31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</row>
    <row r="156" spans="2:89" ht="16.5" customHeight="1">
      <c r="B156" s="1676" t="s">
        <v>620</v>
      </c>
      <c r="C156" s="3122" t="s">
        <v>694</v>
      </c>
      <c r="D156" s="642">
        <v>150</v>
      </c>
      <c r="E156" s="16"/>
      <c r="I156" s="3029"/>
      <c r="J156" s="48"/>
      <c r="K156" s="4"/>
      <c r="L156" s="1944"/>
      <c r="M156" s="9"/>
      <c r="N156" s="1"/>
      <c r="O156" s="2909"/>
      <c r="Q156" s="38"/>
      <c r="R156" s="10"/>
      <c r="S156" s="1653"/>
      <c r="T156" s="10"/>
      <c r="U156" s="30"/>
      <c r="V156" s="38"/>
      <c r="W156" s="30"/>
      <c r="X156" s="727"/>
      <c r="Y156" s="3081"/>
      <c r="Z156" s="56"/>
      <c r="AA156" s="3024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</row>
    <row r="157" spans="2:89" ht="14.25" customHeight="1">
      <c r="B157" s="1791" t="s">
        <v>603</v>
      </c>
      <c r="C157" s="256" t="s">
        <v>250</v>
      </c>
      <c r="D157" s="294">
        <v>200</v>
      </c>
      <c r="E157" s="9"/>
      <c r="I157" s="3097"/>
      <c r="J157" s="48"/>
      <c r="K157" s="4"/>
      <c r="L157" s="16"/>
      <c r="M157" s="4"/>
      <c r="N157" s="1"/>
      <c r="Q157" s="38"/>
      <c r="R157" s="10"/>
      <c r="S157" s="1653"/>
      <c r="T157" s="10"/>
      <c r="U157" s="30"/>
      <c r="V157" s="604"/>
      <c r="W157" s="30"/>
      <c r="X157" s="727"/>
      <c r="Y157" s="3081"/>
      <c r="Z157" s="56"/>
      <c r="AA157" s="3024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</row>
    <row r="158" spans="2:89" ht="17.25" customHeight="1">
      <c r="B158" s="1723" t="s">
        <v>9</v>
      </c>
      <c r="C158" s="658" t="s">
        <v>10</v>
      </c>
      <c r="D158" s="246">
        <v>50</v>
      </c>
      <c r="E158" s="9"/>
      <c r="I158" s="3097"/>
      <c r="J158" s="48"/>
      <c r="K158" s="4"/>
      <c r="L158" s="16"/>
      <c r="M158" s="9"/>
      <c r="N158" s="1"/>
      <c r="Q158" s="38"/>
      <c r="R158" s="10"/>
      <c r="S158" s="1653"/>
      <c r="T158" s="10"/>
      <c r="U158" s="50"/>
      <c r="V158" s="38"/>
      <c r="W158" s="30"/>
      <c r="X158" s="3082"/>
      <c r="Y158" s="1987"/>
      <c r="Z158" s="56"/>
      <c r="AA158" s="3024"/>
      <c r="AB158" s="38"/>
      <c r="AC158" s="38"/>
      <c r="AD158" s="38"/>
      <c r="AE158" s="30"/>
      <c r="AF158" s="3036"/>
      <c r="AG158" s="3037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</row>
    <row r="159" spans="2:89" ht="15" customHeight="1">
      <c r="B159" s="1723" t="s">
        <v>9</v>
      </c>
      <c r="C159" s="658" t="s">
        <v>428</v>
      </c>
      <c r="D159" s="246">
        <v>30</v>
      </c>
      <c r="E159" s="3054"/>
      <c r="I159" s="3073"/>
      <c r="J159" s="1933"/>
      <c r="K159" s="1653"/>
      <c r="L159" s="10"/>
      <c r="M159" s="9"/>
      <c r="N159" s="1"/>
      <c r="Q159" s="38"/>
      <c r="R159" s="10"/>
      <c r="S159" s="1653"/>
      <c r="T159" s="10"/>
      <c r="U159" s="38"/>
      <c r="V159" s="38"/>
      <c r="W159" s="30"/>
      <c r="X159" s="31"/>
      <c r="Y159" s="1987"/>
      <c r="Z159" s="56"/>
      <c r="AA159" s="3024"/>
      <c r="AB159" s="38"/>
      <c r="AC159" s="38"/>
      <c r="AD159" s="38"/>
      <c r="AE159" s="30"/>
      <c r="AF159" s="3036"/>
      <c r="AG159" s="3037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</row>
    <row r="160" spans="2:89" ht="14.4" customHeight="1">
      <c r="B160" s="1825" t="s">
        <v>485</v>
      </c>
      <c r="C160" s="256" t="s">
        <v>322</v>
      </c>
      <c r="D160" s="246">
        <v>100</v>
      </c>
      <c r="E160" s="9"/>
      <c r="I160" s="3074"/>
      <c r="J160" s="9"/>
      <c r="K160" s="9"/>
      <c r="L160" s="9"/>
      <c r="M160" s="495"/>
      <c r="N160" s="1"/>
      <c r="Q160" s="38"/>
      <c r="R160" s="10"/>
      <c r="S160" s="1653"/>
      <c r="T160" s="10"/>
      <c r="U160" s="38"/>
      <c r="V160" s="38"/>
      <c r="W160" s="230"/>
      <c r="X160" s="31"/>
      <c r="Y160" s="1767"/>
      <c r="Z160" s="56"/>
      <c r="AA160" s="3024"/>
      <c r="AB160" s="38"/>
      <c r="AC160" s="38"/>
      <c r="AD160" s="38"/>
      <c r="AE160" s="38"/>
      <c r="AF160" s="38"/>
      <c r="AG160" s="30"/>
      <c r="AH160" s="31"/>
      <c r="AI160" s="30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</row>
    <row r="161" spans="2:89" ht="14.4" customHeight="1">
      <c r="B161" s="2533"/>
      <c r="C161" s="714" t="s">
        <v>244</v>
      </c>
      <c r="D161" s="2534"/>
      <c r="E161" s="9"/>
      <c r="I161" s="3074"/>
      <c r="J161" s="9"/>
      <c r="K161" s="9"/>
      <c r="L161" s="9"/>
      <c r="M161" s="9"/>
      <c r="N161" s="1"/>
      <c r="Q161" s="38"/>
      <c r="R161" s="10"/>
      <c r="S161" s="1653"/>
      <c r="T161" s="10"/>
      <c r="U161" s="38"/>
      <c r="V161" s="38"/>
      <c r="W161" s="30"/>
      <c r="X161" s="31"/>
      <c r="Y161" s="1836"/>
      <c r="Z161" s="3035"/>
      <c r="AA161" s="3024"/>
      <c r="AB161" s="38"/>
      <c r="AC161" s="38"/>
      <c r="AD161" s="38"/>
      <c r="AE161" s="362"/>
      <c r="AF161" s="38"/>
      <c r="AG161" s="38"/>
      <c r="AH161" s="31"/>
      <c r="AI161" s="230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</row>
    <row r="162" spans="2:89" ht="15" customHeight="1">
      <c r="B162" s="2744" t="s">
        <v>1006</v>
      </c>
      <c r="C162" s="2745" t="s">
        <v>761</v>
      </c>
      <c r="D162" s="2746">
        <v>200</v>
      </c>
      <c r="E162" s="9"/>
      <c r="I162" s="3074"/>
      <c r="J162" s="9"/>
      <c r="K162" s="9"/>
      <c r="L162" s="9"/>
      <c r="M162" s="4"/>
      <c r="N162" s="1"/>
      <c r="Q162" s="38"/>
      <c r="R162" s="10"/>
      <c r="S162" s="1653"/>
      <c r="T162" s="10"/>
      <c r="U162" s="38"/>
      <c r="V162" s="38"/>
      <c r="W162" s="30"/>
      <c r="X162" s="31"/>
      <c r="Y162" s="1836"/>
      <c r="Z162" s="56"/>
      <c r="AA162" s="3024"/>
      <c r="AB162" s="38"/>
      <c r="AC162" s="38"/>
      <c r="AD162" s="38"/>
      <c r="AE162" s="2787"/>
      <c r="AF162" s="2788"/>
      <c r="AG162" s="1964"/>
      <c r="AH162" s="31"/>
      <c r="AI162" s="38"/>
      <c r="AJ162" s="38"/>
      <c r="AK162" s="3123"/>
      <c r="AL162" s="3123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</row>
    <row r="163" spans="2:89" ht="14.25" customHeight="1">
      <c r="B163" s="2749" t="s">
        <v>950</v>
      </c>
      <c r="C163" s="661" t="s">
        <v>766</v>
      </c>
      <c r="D163" s="2750" t="s">
        <v>769</v>
      </c>
      <c r="E163" s="9"/>
      <c r="I163" s="3074"/>
      <c r="J163" s="9"/>
      <c r="K163" s="9"/>
      <c r="L163" s="9"/>
      <c r="M163" s="9"/>
      <c r="N163" s="1"/>
      <c r="Q163" s="38"/>
      <c r="R163" s="10"/>
      <c r="S163" s="1653"/>
      <c r="T163" s="10"/>
      <c r="U163" s="30"/>
      <c r="V163" s="31"/>
      <c r="W163" s="30"/>
      <c r="X163" s="31"/>
      <c r="Y163" s="1836"/>
      <c r="Z163" s="56"/>
      <c r="AA163" s="3024"/>
      <c r="AB163" s="38"/>
      <c r="AC163" s="38"/>
      <c r="AD163" s="38"/>
      <c r="AE163" s="30"/>
      <c r="AF163" s="31"/>
      <c r="AG163" s="1987"/>
      <c r="AH163" s="31"/>
      <c r="AI163" s="38"/>
      <c r="AJ163" s="38"/>
      <c r="AK163" s="3123"/>
      <c r="AL163" s="3123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</row>
    <row r="164" spans="2:89" ht="13.5" customHeight="1">
      <c r="B164" s="778"/>
      <c r="C164" s="2751" t="s">
        <v>771</v>
      </c>
      <c r="D164" s="1482"/>
      <c r="E164" s="9"/>
      <c r="I164" s="3076"/>
      <c r="J164" s="9"/>
      <c r="K164" s="9"/>
      <c r="L164" s="9"/>
      <c r="M164" s="9"/>
      <c r="N164" s="1"/>
      <c r="Q164" s="38"/>
      <c r="R164" s="10"/>
      <c r="S164" s="1653"/>
      <c r="T164" s="10"/>
      <c r="U164" s="38"/>
      <c r="V164" s="38"/>
      <c r="W164" s="30"/>
      <c r="X164" s="59"/>
      <c r="Y164" s="1767"/>
      <c r="Z164" s="56"/>
      <c r="AA164" s="3024"/>
      <c r="AB164" s="38"/>
      <c r="AC164" s="38"/>
      <c r="AD164" s="38"/>
      <c r="AE164" s="38"/>
      <c r="AF164" s="38"/>
      <c r="AG164" s="38"/>
      <c r="AH164" s="30"/>
      <c r="AI164" s="30"/>
      <c r="AJ164" s="38"/>
      <c r="AK164" s="3123"/>
      <c r="AL164" s="3123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</row>
    <row r="165" spans="2:89" ht="13.5" customHeight="1">
      <c r="B165" s="3047" t="s">
        <v>9</v>
      </c>
      <c r="C165" s="669" t="s">
        <v>428</v>
      </c>
      <c r="D165" s="306">
        <v>20</v>
      </c>
      <c r="E165" s="9"/>
      <c r="I165" s="3076"/>
      <c r="J165" s="10"/>
      <c r="K165" s="1653"/>
      <c r="L165" s="10"/>
      <c r="M165" s="9"/>
      <c r="N165" s="1"/>
      <c r="Q165" s="30"/>
      <c r="R165" s="10"/>
      <c r="S165" s="1653"/>
      <c r="T165" s="10"/>
      <c r="U165" s="38"/>
      <c r="V165" s="38"/>
      <c r="W165" s="30"/>
      <c r="X165" s="2486"/>
      <c r="Y165" s="2487"/>
      <c r="Z165" s="56"/>
      <c r="AA165" s="3024"/>
      <c r="AB165" s="38"/>
      <c r="AC165" s="38"/>
      <c r="AD165" s="38"/>
      <c r="AE165" s="38"/>
      <c r="AF165" s="38"/>
      <c r="AG165" s="38"/>
      <c r="AH165" s="30"/>
      <c r="AI165" s="30"/>
      <c r="AJ165" s="38"/>
      <c r="AK165" s="30"/>
      <c r="AL165" s="30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</row>
    <row r="166" spans="2:89" ht="14.4" customHeight="1">
      <c r="C166"/>
      <c r="E166" s="9"/>
      <c r="I166" s="3076"/>
      <c r="J166" s="1933"/>
      <c r="K166" s="1653"/>
      <c r="L166" s="520"/>
      <c r="M166" s="9"/>
      <c r="N166" s="1"/>
      <c r="Q166" s="1964"/>
      <c r="R166" s="10"/>
      <c r="S166" s="1653"/>
      <c r="T166" s="10"/>
      <c r="U166" s="38"/>
      <c r="V166" s="38"/>
      <c r="W166" s="30"/>
      <c r="X166" s="122"/>
      <c r="Y166" s="3038"/>
      <c r="Z166" s="56"/>
      <c r="AA166" s="3024"/>
      <c r="AB166" s="38"/>
      <c r="AC166" s="38"/>
      <c r="AD166" s="38"/>
      <c r="AE166" s="38"/>
      <c r="AF166" s="38"/>
      <c r="AG166" s="38"/>
      <c r="AH166" s="362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</row>
    <row r="167" spans="2:89" ht="14.25" customHeight="1">
      <c r="B167" s="3104"/>
      <c r="C167" s="4"/>
      <c r="D167" s="173"/>
      <c r="E167" s="30"/>
      <c r="F167" s="80"/>
      <c r="G167" s="30"/>
      <c r="H167" s="94"/>
      <c r="I167" s="3075"/>
      <c r="J167" s="9"/>
      <c r="K167" s="9"/>
      <c r="L167" s="9"/>
      <c r="M167" s="9"/>
      <c r="N167" s="457"/>
      <c r="Q167" s="1836"/>
      <c r="R167" s="10"/>
      <c r="S167" s="1653"/>
      <c r="T167" s="10"/>
      <c r="U167" s="38"/>
      <c r="V167" s="38"/>
      <c r="W167" s="230"/>
      <c r="X167" s="122"/>
      <c r="Y167" s="3038"/>
      <c r="Z167" s="56"/>
      <c r="AA167" s="3024"/>
      <c r="AB167" s="38"/>
      <c r="AC167" s="38"/>
      <c r="AD167" s="38"/>
      <c r="AE167" s="38"/>
      <c r="AF167" s="38"/>
      <c r="AG167" s="38"/>
      <c r="AH167" s="30"/>
      <c r="AI167" s="31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</row>
    <row r="168" spans="2:89" ht="14.25" customHeight="1">
      <c r="B168" s="10"/>
      <c r="C168" s="3124"/>
      <c r="D168" s="10"/>
      <c r="E168" s="38"/>
      <c r="F168" s="10"/>
      <c r="G168" s="39"/>
      <c r="H168" s="10"/>
      <c r="I168" s="3074"/>
      <c r="J168" s="9"/>
      <c r="K168" s="9"/>
      <c r="L168" s="9"/>
      <c r="M168" s="9"/>
      <c r="N168" s="10"/>
      <c r="Q168" s="1767"/>
      <c r="R168" s="10"/>
      <c r="S168" s="1653"/>
      <c r="T168" s="10"/>
      <c r="U168" s="38"/>
      <c r="V168" s="38"/>
      <c r="W168" s="230"/>
      <c r="X168" s="122"/>
      <c r="Y168" s="3038"/>
      <c r="Z168" s="56"/>
      <c r="AA168" s="3024"/>
      <c r="AB168" s="38"/>
      <c r="AC168" s="38"/>
      <c r="AD168" s="38"/>
      <c r="AE168" s="70"/>
      <c r="AF168" s="31"/>
      <c r="AG168" s="461"/>
      <c r="AH168" s="30"/>
      <c r="AI168" s="31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</row>
    <row r="169" spans="2:89" ht="15" customHeight="1">
      <c r="B169" s="48"/>
      <c r="C169" s="4"/>
      <c r="D169" s="16"/>
      <c r="E169" s="38"/>
      <c r="F169" s="10"/>
      <c r="G169" s="39"/>
      <c r="H169" s="10"/>
      <c r="I169" s="3125"/>
      <c r="J169" s="9"/>
      <c r="K169" s="9"/>
      <c r="L169" s="9"/>
      <c r="M169" s="9"/>
      <c r="N169" s="3126"/>
      <c r="Q169" s="1836"/>
      <c r="R169" s="10"/>
      <c r="S169" s="269"/>
      <c r="T169" s="10"/>
      <c r="U169" s="38"/>
      <c r="V169" s="38"/>
      <c r="W169" s="230"/>
      <c r="X169" s="122"/>
      <c r="Y169" s="3038"/>
      <c r="Z169" s="56"/>
      <c r="AA169" s="3024"/>
      <c r="AB169" s="38"/>
      <c r="AC169" s="38"/>
      <c r="AD169" s="38"/>
      <c r="AE169" s="230"/>
      <c r="AF169" s="31"/>
      <c r="AG169" s="1987"/>
      <c r="AH169" s="30"/>
      <c r="AI169" s="31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</row>
    <row r="170" spans="2:89" ht="15" customHeight="1">
      <c r="B170" s="1933"/>
      <c r="C170" s="1653"/>
      <c r="D170" s="520"/>
      <c r="E170" s="38"/>
      <c r="F170" s="10"/>
      <c r="G170" s="1653"/>
      <c r="H170" s="10"/>
      <c r="I170" s="3074"/>
      <c r="J170" s="3083"/>
      <c r="K170" s="9"/>
      <c r="L170" s="9"/>
      <c r="M170" s="9"/>
      <c r="N170" s="48"/>
      <c r="Q170" s="1836"/>
      <c r="R170" s="10"/>
      <c r="S170" s="1653"/>
      <c r="T170" s="10"/>
      <c r="U170" s="38"/>
      <c r="V170" s="38"/>
      <c r="W170" s="230"/>
      <c r="X170" s="122"/>
      <c r="Y170" s="3038"/>
      <c r="Z170" s="56"/>
      <c r="AA170" s="3024"/>
      <c r="AB170" s="38"/>
      <c r="AC170" s="38"/>
      <c r="AD170" s="38"/>
      <c r="AE170" s="38"/>
      <c r="AF170" s="38"/>
      <c r="AG170" s="38"/>
      <c r="AH170" s="30"/>
      <c r="AI170" s="31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</row>
    <row r="171" spans="2:89" ht="15" customHeight="1">
      <c r="B171" s="269"/>
      <c r="C171" s="3127"/>
      <c r="D171" s="10"/>
      <c r="E171" s="38"/>
      <c r="F171" s="10"/>
      <c r="G171" s="39"/>
      <c r="H171" s="10"/>
      <c r="I171" s="3075"/>
      <c r="J171" s="38"/>
      <c r="K171" s="9"/>
      <c r="L171" s="9"/>
      <c r="M171" s="9"/>
      <c r="N171" s="48"/>
      <c r="Q171" s="3061"/>
      <c r="R171" s="10"/>
      <c r="S171" s="1653"/>
      <c r="T171" s="3093"/>
      <c r="U171" s="38"/>
      <c r="V171" s="38"/>
      <c r="W171" s="230"/>
      <c r="X171" s="122"/>
      <c r="Y171" s="3038"/>
      <c r="Z171" s="56"/>
      <c r="AA171" s="3024"/>
      <c r="AB171" s="38"/>
      <c r="AC171" s="38"/>
      <c r="AD171" s="38"/>
      <c r="AE171" s="30"/>
      <c r="AF171" s="31"/>
      <c r="AG171" s="31"/>
      <c r="AH171" s="2437"/>
      <c r="AI171" s="3036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</row>
    <row r="172" spans="2:89" ht="18" customHeight="1">
      <c r="B172" s="5"/>
      <c r="C172" s="5"/>
      <c r="D172" s="3071"/>
      <c r="E172" s="38"/>
      <c r="F172" s="10"/>
      <c r="G172" s="39"/>
      <c r="H172" s="10"/>
      <c r="I172" s="3074"/>
      <c r="J172" s="48"/>
      <c r="K172" s="9"/>
      <c r="L172" s="9"/>
      <c r="M172" s="9"/>
      <c r="N172" s="10"/>
      <c r="Q172" s="3037"/>
      <c r="R172" s="10"/>
      <c r="S172" s="1653"/>
      <c r="T172" s="10"/>
      <c r="U172" s="38"/>
      <c r="V172" s="38"/>
      <c r="W172" s="230"/>
      <c r="X172" s="59"/>
      <c r="Y172" s="1767"/>
      <c r="Z172" s="230"/>
      <c r="AA172" s="107"/>
      <c r="AB172" s="38"/>
      <c r="AC172" s="38"/>
      <c r="AD172" s="38"/>
      <c r="AE172" s="38"/>
      <c r="AF172" s="38"/>
      <c r="AG172" s="59"/>
      <c r="AH172" s="2437"/>
      <c r="AI172" s="3036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</row>
    <row r="173" spans="2:89" ht="14.25" customHeight="1">
      <c r="B173" s="28"/>
      <c r="C173" s="30"/>
      <c r="D173" s="31"/>
      <c r="E173" s="38"/>
      <c r="F173" s="10"/>
      <c r="G173" s="1653"/>
      <c r="H173" s="10"/>
      <c r="I173" s="3029"/>
      <c r="J173" s="10"/>
      <c r="K173" s="9"/>
      <c r="L173" s="9"/>
      <c r="M173" s="9"/>
      <c r="N173" s="41"/>
      <c r="Q173" s="1836"/>
      <c r="R173" s="5"/>
      <c r="S173" s="5"/>
      <c r="T173" s="3071"/>
      <c r="U173" s="38"/>
      <c r="V173" s="38"/>
      <c r="W173" s="230"/>
      <c r="X173" s="59"/>
      <c r="Y173" s="1767"/>
      <c r="Z173" s="230"/>
      <c r="AA173" s="59"/>
      <c r="AB173" s="1767"/>
      <c r="AC173" s="38"/>
      <c r="AD173" s="38"/>
      <c r="AE173" s="362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</row>
    <row r="174" spans="2:89" ht="15" customHeight="1">
      <c r="B174" s="28"/>
      <c r="C174" s="38"/>
      <c r="D174" s="31"/>
      <c r="E174" s="38"/>
      <c r="F174" s="10"/>
      <c r="G174" s="1653"/>
      <c r="H174" s="10"/>
      <c r="I174" s="3029"/>
      <c r="J174" s="48"/>
      <c r="K174" s="9"/>
      <c r="L174" s="9"/>
      <c r="M174" s="9"/>
      <c r="N174" s="48"/>
      <c r="Q174" s="1836"/>
      <c r="R174" s="10"/>
      <c r="S174" s="1653"/>
      <c r="T174" s="10"/>
      <c r="U174" s="38"/>
      <c r="V174" s="38"/>
      <c r="W174" s="230"/>
      <c r="X174" s="59"/>
      <c r="Y174" s="1767"/>
      <c r="Z174" s="230"/>
      <c r="AA174" s="59"/>
      <c r="AB174" s="1767"/>
      <c r="AC174" s="38"/>
      <c r="AD174" s="38"/>
      <c r="AE174" s="2787"/>
      <c r="AF174" s="2788"/>
      <c r="AG174" s="1964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</row>
    <row r="175" spans="2:89" ht="14.25" customHeight="1">
      <c r="B175" s="10"/>
      <c r="C175" s="1653"/>
      <c r="D175" s="10"/>
      <c r="E175" s="10"/>
      <c r="F175" s="10"/>
      <c r="G175" s="1653"/>
      <c r="H175" s="10"/>
      <c r="I175" s="3029"/>
      <c r="J175" s="121"/>
      <c r="K175" s="9"/>
      <c r="L175" s="9"/>
      <c r="M175" s="9"/>
      <c r="N175" s="28"/>
      <c r="Q175" s="1836"/>
      <c r="R175" s="48"/>
      <c r="S175" s="30"/>
      <c r="T175" s="17"/>
      <c r="U175" s="38"/>
      <c r="V175" s="38"/>
      <c r="W175" s="230"/>
      <c r="X175" s="59"/>
      <c r="Y175" s="1767"/>
      <c r="Z175" s="38"/>
      <c r="AA175" s="38"/>
      <c r="AB175" s="38"/>
      <c r="AC175" s="38"/>
      <c r="AD175" s="38"/>
      <c r="AE175" s="30"/>
      <c r="AF175" s="31"/>
      <c r="AG175" s="1987"/>
      <c r="AH175" s="28"/>
      <c r="AI175" s="30"/>
      <c r="AJ175" s="94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</row>
    <row r="176" spans="2:89" ht="17.25" customHeight="1">
      <c r="B176" s="10"/>
      <c r="C176" s="1653"/>
      <c r="D176" s="10"/>
      <c r="E176" s="10"/>
      <c r="F176" s="10"/>
      <c r="G176" s="1653"/>
      <c r="H176" s="10"/>
      <c r="I176" s="3029"/>
      <c r="J176" s="263"/>
      <c r="K176" s="9"/>
      <c r="L176" s="9"/>
      <c r="M176" s="9"/>
      <c r="N176" s="48"/>
      <c r="Q176" s="3061"/>
      <c r="R176" s="48"/>
      <c r="S176" s="38"/>
      <c r="T176" s="17"/>
      <c r="U176" s="38"/>
      <c r="V176" s="38"/>
      <c r="W176" s="30"/>
      <c r="X176" s="59"/>
      <c r="Y176" s="1767"/>
      <c r="Z176" s="2786"/>
      <c r="AA176" s="38"/>
      <c r="AB176" s="38"/>
      <c r="AC176" s="38"/>
      <c r="AD176" s="38"/>
      <c r="AE176" s="30"/>
      <c r="AF176" s="31"/>
      <c r="AG176" s="1836"/>
      <c r="AH176" s="53"/>
      <c r="AI176" s="30"/>
      <c r="AJ176" s="67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</row>
    <row r="177" spans="2:89">
      <c r="B177" s="10"/>
      <c r="C177" s="1653"/>
      <c r="D177" s="10"/>
      <c r="E177" s="10"/>
      <c r="F177" s="10"/>
      <c r="G177" s="1653"/>
      <c r="H177" s="10"/>
      <c r="I177" s="3029"/>
      <c r="J177" s="9"/>
      <c r="K177" s="9"/>
      <c r="L177" s="9"/>
      <c r="M177" s="9"/>
      <c r="N177" s="48"/>
      <c r="Q177" s="1836"/>
      <c r="R177" s="10"/>
      <c r="S177" s="10"/>
      <c r="T177" s="10"/>
      <c r="U177" s="94"/>
      <c r="V177" s="38"/>
      <c r="W177" s="2437"/>
      <c r="X177" s="3036"/>
      <c r="Y177" s="3037"/>
      <c r="Z177" s="2787"/>
      <c r="AA177" s="2788"/>
      <c r="AB177" s="3052"/>
      <c r="AC177" s="38"/>
      <c r="AD177" s="38"/>
      <c r="AE177" s="30"/>
      <c r="AF177" s="31"/>
      <c r="AG177" s="1836"/>
      <c r="AH177" s="30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</row>
    <row r="178" spans="2:89" ht="14.4" customHeight="1">
      <c r="B178" s="10"/>
      <c r="C178" s="1653"/>
      <c r="D178" s="10"/>
      <c r="E178" s="10"/>
      <c r="F178" s="10"/>
      <c r="G178" s="39"/>
      <c r="H178" s="10"/>
      <c r="I178" s="3029"/>
      <c r="J178" s="263"/>
      <c r="K178" s="9"/>
      <c r="L178" s="9"/>
      <c r="M178" s="9"/>
      <c r="N178" s="151"/>
      <c r="Q178" s="38"/>
      <c r="R178" s="10"/>
      <c r="S178" s="10"/>
      <c r="T178" s="10"/>
      <c r="U178" s="230"/>
      <c r="V178" s="38"/>
      <c r="W178" s="30"/>
      <c r="X178" s="31"/>
      <c r="Y178" s="1987"/>
      <c r="Z178" s="230"/>
      <c r="AA178" s="59"/>
      <c r="AB178" s="1767"/>
      <c r="AC178" s="38"/>
      <c r="AD178" s="38"/>
      <c r="AE178" s="30"/>
      <c r="AF178" s="31"/>
      <c r="AG178" s="1836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</row>
    <row r="179" spans="2:89" ht="15" customHeight="1">
      <c r="B179" s="10"/>
      <c r="C179" s="1653"/>
      <c r="D179" s="10"/>
      <c r="E179" s="10"/>
      <c r="F179" s="10"/>
      <c r="G179" s="39"/>
      <c r="H179" s="10"/>
      <c r="I179" s="3029"/>
      <c r="J179" s="9"/>
      <c r="K179" s="9"/>
      <c r="L179" s="9"/>
      <c r="M179" s="9"/>
      <c r="N179" s="10"/>
      <c r="Q179" s="1536"/>
      <c r="R179" s="10"/>
      <c r="S179" s="10"/>
      <c r="T179" s="10"/>
      <c r="U179" s="230"/>
      <c r="V179" s="38"/>
      <c r="W179" s="38"/>
      <c r="X179" s="38"/>
      <c r="Y179" s="38"/>
      <c r="Z179" s="230"/>
      <c r="AA179" s="31"/>
      <c r="AB179" s="1836"/>
      <c r="AC179" s="107"/>
      <c r="AD179" s="38"/>
      <c r="AE179" s="30"/>
      <c r="AF179" s="31"/>
      <c r="AG179" s="1987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</row>
    <row r="180" spans="2:89" ht="15.75" customHeight="1">
      <c r="B180" s="10"/>
      <c r="C180" s="1653"/>
      <c r="D180" s="10"/>
      <c r="E180" s="10"/>
      <c r="F180" s="10"/>
      <c r="G180" s="1653"/>
      <c r="H180" s="10"/>
      <c r="I180" s="3029"/>
      <c r="J180" s="9"/>
      <c r="K180" s="9"/>
      <c r="L180" s="9"/>
      <c r="M180" s="1"/>
      <c r="N180" s="30"/>
      <c r="O180" s="94"/>
      <c r="P180" s="52"/>
      <c r="Q180" s="38"/>
      <c r="R180" s="10"/>
      <c r="S180" s="10"/>
      <c r="T180" s="10"/>
      <c r="U180" s="230"/>
      <c r="V180" s="38"/>
      <c r="W180" s="230"/>
      <c r="X180" s="59"/>
      <c r="Y180" s="1767"/>
      <c r="Z180" s="38"/>
      <c r="AA180" s="688"/>
      <c r="AB180" s="69"/>
      <c r="AC180" s="69"/>
      <c r="AD180" s="38"/>
      <c r="AE180" s="70"/>
      <c r="AF180" s="31"/>
      <c r="AG180" s="461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</row>
    <row r="181" spans="2:89" ht="15" customHeight="1">
      <c r="B181" s="10"/>
      <c r="C181" s="1653"/>
      <c r="D181" s="10"/>
      <c r="E181" s="10"/>
      <c r="F181" s="10"/>
      <c r="G181" s="1653"/>
      <c r="H181" s="10"/>
      <c r="I181" s="3029"/>
      <c r="J181" s="9"/>
      <c r="K181" s="9"/>
      <c r="L181" s="9"/>
      <c r="M181" s="1"/>
      <c r="N181" s="72"/>
      <c r="O181" s="94"/>
      <c r="P181" s="52"/>
      <c r="Q181" s="38"/>
      <c r="R181" s="10"/>
      <c r="S181" s="10"/>
      <c r="T181" s="10"/>
      <c r="U181" s="30"/>
      <c r="V181" s="38"/>
      <c r="W181" s="230"/>
      <c r="X181" s="59"/>
      <c r="Y181" s="1767"/>
      <c r="Z181" s="38"/>
      <c r="AA181" s="3052"/>
      <c r="AB181" s="2788"/>
      <c r="AC181" s="1536"/>
      <c r="AD181" s="38"/>
      <c r="AE181" s="230"/>
      <c r="AF181" s="31"/>
      <c r="AG181" s="1987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</row>
    <row r="182" spans="2:89" ht="15.75" customHeight="1">
      <c r="B182" s="10"/>
      <c r="C182" s="1653"/>
      <c r="D182" s="10"/>
      <c r="E182" s="10"/>
      <c r="F182" s="10"/>
      <c r="G182" s="1653"/>
      <c r="H182" s="10"/>
      <c r="I182" s="3029"/>
      <c r="J182" s="10"/>
      <c r="K182" s="42"/>
      <c r="L182" s="10"/>
      <c r="M182" s="1"/>
      <c r="N182" s="30"/>
      <c r="O182" s="94"/>
      <c r="P182" s="52"/>
      <c r="Q182" s="38"/>
      <c r="R182" s="10"/>
      <c r="S182" s="10"/>
      <c r="T182" s="10"/>
      <c r="U182" s="30"/>
      <c r="V182" s="38"/>
      <c r="W182" s="230"/>
      <c r="X182" s="59"/>
      <c r="Y182" s="1767"/>
      <c r="Z182" s="38"/>
      <c r="AA182" s="230"/>
      <c r="AB182" s="59"/>
      <c r="AC182" s="1767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</row>
    <row r="183" spans="2:89">
      <c r="B183" s="10"/>
      <c r="C183" s="1653"/>
      <c r="D183" s="10"/>
      <c r="E183" s="10"/>
      <c r="F183" s="10"/>
      <c r="G183" s="1653"/>
      <c r="H183" s="10"/>
      <c r="I183" s="3029"/>
      <c r="J183" s="1005"/>
      <c r="K183" s="4"/>
      <c r="L183" s="16"/>
      <c r="M183" s="1"/>
      <c r="N183" s="30"/>
      <c r="O183" s="94"/>
      <c r="P183" s="3128"/>
      <c r="Q183" s="38"/>
      <c r="R183" s="10"/>
      <c r="S183" s="10"/>
      <c r="T183" s="10"/>
      <c r="U183" s="30"/>
      <c r="V183" s="38"/>
      <c r="W183" s="230"/>
      <c r="X183" s="59"/>
      <c r="Y183" s="1767"/>
      <c r="Z183" s="38"/>
      <c r="AA183" s="230"/>
      <c r="AB183" s="59"/>
      <c r="AC183" s="1767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</row>
    <row r="184" spans="2:89" ht="14.4" customHeight="1">
      <c r="B184" s="10"/>
      <c r="C184" s="1653"/>
      <c r="D184" s="10"/>
      <c r="E184" s="10"/>
      <c r="F184" s="10"/>
      <c r="G184" s="1653"/>
      <c r="H184" s="10"/>
      <c r="I184" s="3029"/>
      <c r="J184" s="173"/>
      <c r="K184" s="173"/>
      <c r="L184" s="495"/>
      <c r="M184" s="3129"/>
      <c r="N184" s="30"/>
      <c r="O184" s="94"/>
      <c r="P184" s="52"/>
      <c r="Q184" s="38"/>
      <c r="R184" s="10"/>
      <c r="S184" s="10"/>
      <c r="T184" s="10"/>
      <c r="U184" s="30"/>
      <c r="V184" s="38"/>
      <c r="W184" s="30"/>
      <c r="X184" s="59"/>
      <c r="Y184" s="1767"/>
      <c r="Z184" s="38"/>
      <c r="AA184" s="230"/>
      <c r="AB184" s="59"/>
      <c r="AC184" s="1767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</row>
    <row r="185" spans="2:89" ht="15.75" customHeight="1">
      <c r="B185" s="10"/>
      <c r="C185" s="1653"/>
      <c r="D185" s="10"/>
      <c r="E185" s="10"/>
      <c r="F185" s="48"/>
      <c r="G185" s="30"/>
      <c r="H185" s="17"/>
      <c r="I185" s="3073"/>
      <c r="J185" s="3104"/>
      <c r="K185" s="3092"/>
      <c r="L185" s="16"/>
      <c r="M185" s="9"/>
      <c r="N185" s="72"/>
      <c r="O185" s="94"/>
      <c r="P185" s="52"/>
      <c r="Q185" s="38"/>
      <c r="R185" s="10"/>
      <c r="S185" s="10"/>
      <c r="T185" s="10"/>
      <c r="U185" s="30"/>
      <c r="V185" s="38"/>
      <c r="W185" s="2437"/>
      <c r="X185" s="3036"/>
      <c r="Y185" s="3037"/>
      <c r="Z185" s="38"/>
      <c r="AA185" s="230"/>
      <c r="AB185" s="59"/>
      <c r="AC185" s="1767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</row>
    <row r="186" spans="2:89" ht="13.5" customHeight="1">
      <c r="B186" s="10"/>
      <c r="C186" s="1653"/>
      <c r="D186" s="10"/>
      <c r="E186" s="10"/>
      <c r="F186" s="10"/>
      <c r="G186" s="1653"/>
      <c r="H186" s="10"/>
      <c r="I186" s="3074"/>
      <c r="J186" s="3104"/>
      <c r="K186" s="4"/>
      <c r="L186" s="16"/>
      <c r="M186" s="69"/>
      <c r="N186" s="173"/>
      <c r="O186" s="173"/>
      <c r="P186" s="173"/>
      <c r="Q186" s="38"/>
      <c r="R186" s="10"/>
      <c r="S186" s="10"/>
      <c r="T186" s="10"/>
      <c r="U186" s="30"/>
      <c r="V186" s="38"/>
      <c r="W186" s="30"/>
      <c r="X186" s="31"/>
      <c r="Y186" s="1987"/>
      <c r="Z186" s="38"/>
      <c r="AA186" s="30"/>
      <c r="AB186" s="59"/>
      <c r="AC186" s="1767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</row>
    <row r="187" spans="2:89" ht="13.5" customHeight="1">
      <c r="B187" s="10"/>
      <c r="C187" s="1653"/>
      <c r="D187" s="10"/>
      <c r="E187" s="10"/>
      <c r="F187" s="38"/>
      <c r="G187" s="39"/>
      <c r="H187" s="10"/>
      <c r="I187" s="3074"/>
      <c r="J187" s="48"/>
      <c r="K187" s="4"/>
      <c r="L187" s="16"/>
      <c r="M187" s="69"/>
      <c r="N187" s="30"/>
      <c r="O187" s="94"/>
      <c r="P187" s="3128"/>
      <c r="Q187" s="38"/>
      <c r="R187" s="10"/>
      <c r="S187" s="10"/>
      <c r="T187" s="10"/>
      <c r="U187" s="30"/>
      <c r="V187" s="38"/>
      <c r="W187" s="230"/>
      <c r="X187" s="107"/>
      <c r="Y187" s="38"/>
      <c r="Z187" s="230"/>
      <c r="AA187" s="2437"/>
      <c r="AB187" s="3036"/>
      <c r="AC187" s="3037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</row>
    <row r="188" spans="2:89" ht="13.5" customHeight="1">
      <c r="B188" s="10"/>
      <c r="C188" s="1653"/>
      <c r="D188" s="10"/>
      <c r="E188" s="10"/>
      <c r="F188" s="38"/>
      <c r="G188" s="39"/>
      <c r="H188" s="10"/>
      <c r="I188" s="3074"/>
      <c r="J188" s="1"/>
      <c r="K188" s="1"/>
      <c r="L188" s="1"/>
      <c r="M188" s="1"/>
      <c r="N188" s="1"/>
      <c r="Q188" s="38"/>
      <c r="R188" s="10"/>
      <c r="S188" s="10"/>
      <c r="T188" s="10"/>
      <c r="U188" s="30"/>
      <c r="V188" s="604"/>
      <c r="W188" s="230"/>
      <c r="X188" s="59"/>
      <c r="Y188" s="1767"/>
      <c r="Z188" s="38"/>
      <c r="AA188" s="30"/>
      <c r="AB188" s="31"/>
      <c r="AC188" s="1987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</row>
    <row r="189" spans="2:89" ht="13.5" customHeight="1">
      <c r="B189" s="10"/>
      <c r="C189" s="1653"/>
      <c r="D189" s="10"/>
      <c r="E189" s="10"/>
      <c r="F189" s="38"/>
      <c r="G189" s="56"/>
      <c r="H189" s="10"/>
      <c r="I189" s="3074"/>
      <c r="J189" s="1"/>
      <c r="K189" s="1"/>
      <c r="L189" s="1"/>
      <c r="M189" s="1"/>
      <c r="N189" s="1"/>
      <c r="Q189" s="38"/>
      <c r="R189" s="10"/>
      <c r="S189" s="10"/>
      <c r="T189" s="10"/>
      <c r="U189" s="50"/>
      <c r="V189" s="38"/>
      <c r="W189" s="230"/>
      <c r="X189" s="59"/>
      <c r="Y189" s="1767"/>
      <c r="Z189" s="38"/>
      <c r="AA189" s="230"/>
      <c r="AB189" s="107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</row>
    <row r="190" spans="2:89" ht="13.5" customHeight="1">
      <c r="B190" s="10"/>
      <c r="C190" s="1653"/>
      <c r="D190" s="10"/>
      <c r="E190" s="10"/>
      <c r="F190" s="38"/>
      <c r="G190" s="39"/>
      <c r="H190" s="10"/>
      <c r="I190" s="3076"/>
      <c r="J190" s="1"/>
      <c r="K190" s="1"/>
      <c r="L190" s="1"/>
      <c r="M190" s="1"/>
      <c r="N190" s="1"/>
      <c r="Q190" s="38"/>
      <c r="R190" s="10"/>
      <c r="S190" s="10"/>
      <c r="T190" s="10"/>
      <c r="U190" s="38"/>
      <c r="V190" s="38"/>
      <c r="W190" s="30"/>
      <c r="X190" s="31"/>
      <c r="Y190" s="69"/>
      <c r="Z190" s="38"/>
      <c r="AA190" s="230"/>
      <c r="AB190" s="59"/>
      <c r="AC190" s="1767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</row>
    <row r="191" spans="2:89" ht="14.4" customHeight="1">
      <c r="B191" s="10"/>
      <c r="C191" s="1653"/>
      <c r="D191" s="10"/>
      <c r="E191" s="10"/>
      <c r="F191" s="89"/>
      <c r="G191" s="59"/>
      <c r="H191" s="10"/>
      <c r="I191" s="3076"/>
      <c r="J191" s="1"/>
      <c r="K191" s="1"/>
      <c r="L191" s="1"/>
      <c r="M191" s="1"/>
      <c r="N191" s="1"/>
      <c r="Q191" s="38"/>
      <c r="R191" s="10"/>
      <c r="S191" s="10"/>
      <c r="T191" s="10"/>
      <c r="U191" s="38"/>
      <c r="V191" s="38"/>
      <c r="W191" s="30"/>
      <c r="X191" s="31"/>
      <c r="Y191" s="69"/>
      <c r="Z191" s="38"/>
      <c r="AA191" s="230"/>
      <c r="AB191" s="59"/>
      <c r="AC191" s="1767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</row>
    <row r="192" spans="2:89" ht="15" customHeight="1">
      <c r="B192" s="10"/>
      <c r="C192" s="1653"/>
      <c r="D192" s="10"/>
      <c r="E192" s="10"/>
      <c r="F192" s="93"/>
      <c r="G192" s="30"/>
      <c r="H192" s="10"/>
      <c r="I192" s="3076"/>
      <c r="J192" s="1"/>
      <c r="K192" s="1"/>
      <c r="L192" s="1"/>
      <c r="M192" s="1"/>
      <c r="N192" s="1"/>
      <c r="Q192" s="38"/>
      <c r="R192" s="10"/>
      <c r="S192" s="10"/>
      <c r="T192" s="10"/>
      <c r="U192" s="38"/>
      <c r="V192" s="38"/>
      <c r="W192" s="30"/>
      <c r="X192" s="31"/>
      <c r="Y192" s="69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</row>
    <row r="193" spans="1:89" ht="15.75" customHeight="1">
      <c r="B193" s="10"/>
      <c r="C193" s="1653"/>
      <c r="D193" s="10"/>
      <c r="E193" s="10"/>
      <c r="F193" s="38"/>
      <c r="G193" s="39"/>
      <c r="H193" s="10"/>
      <c r="I193" s="3029"/>
      <c r="J193" s="1"/>
      <c r="K193" s="1"/>
      <c r="L193" s="1"/>
      <c r="M193" s="1"/>
      <c r="N193" s="1"/>
      <c r="Q193" s="38"/>
      <c r="R193" s="10"/>
      <c r="S193" s="10"/>
      <c r="T193" s="10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</row>
    <row r="194" spans="1:89" ht="13.5" customHeight="1">
      <c r="B194" s="10"/>
      <c r="C194" s="1653"/>
      <c r="D194" s="10"/>
      <c r="E194" s="10"/>
      <c r="F194" s="38"/>
      <c r="G194" s="39"/>
      <c r="H194" s="10"/>
      <c r="I194" s="3029"/>
      <c r="J194" s="1"/>
      <c r="K194" s="1"/>
      <c r="L194" s="1"/>
      <c r="M194" s="1"/>
      <c r="N194" s="1"/>
      <c r="Q194" s="38"/>
      <c r="R194" s="10"/>
      <c r="S194" s="10"/>
      <c r="T194" s="10"/>
      <c r="U194" s="30"/>
      <c r="V194" s="31"/>
      <c r="W194" s="2787"/>
      <c r="X194" s="2788"/>
      <c r="Y194" s="1536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</row>
    <row r="195" spans="1:89">
      <c r="B195" s="10"/>
      <c r="C195" s="1653"/>
      <c r="D195" s="10"/>
      <c r="E195" s="10"/>
      <c r="F195" s="38"/>
      <c r="G195" s="39"/>
      <c r="H195" s="10"/>
      <c r="I195" s="3029"/>
      <c r="J195" s="1"/>
      <c r="K195" s="1"/>
      <c r="L195" s="1"/>
      <c r="M195" s="1"/>
      <c r="N195" s="1"/>
      <c r="Q195" s="1536"/>
      <c r="R195" s="10"/>
      <c r="S195" s="10"/>
      <c r="T195" s="10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</row>
    <row r="196" spans="1:89" ht="15" customHeight="1">
      <c r="B196" s="10"/>
      <c r="C196" s="1653"/>
      <c r="D196" s="10"/>
      <c r="E196" s="10"/>
      <c r="F196" s="38"/>
      <c r="G196" s="39"/>
      <c r="H196" s="10"/>
      <c r="I196" s="3073"/>
      <c r="J196" s="1"/>
      <c r="K196" s="1"/>
      <c r="L196" s="1"/>
      <c r="M196" s="1"/>
      <c r="N196" s="1"/>
      <c r="Q196" s="1767"/>
      <c r="R196" s="10"/>
      <c r="S196" s="10"/>
      <c r="T196" s="10"/>
      <c r="U196" s="38"/>
      <c r="V196" s="38"/>
      <c r="W196" s="30"/>
      <c r="X196" s="31"/>
      <c r="Y196" s="1836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</row>
    <row r="197" spans="1:89" ht="14.4" customHeight="1">
      <c r="B197" s="10"/>
      <c r="C197" s="1653"/>
      <c r="D197" s="10"/>
      <c r="E197" s="10"/>
      <c r="F197" s="69"/>
      <c r="G197" s="39"/>
      <c r="H197" s="10"/>
      <c r="I197" s="3074"/>
      <c r="J197" s="1"/>
      <c r="K197" s="1"/>
      <c r="L197" s="1"/>
      <c r="M197" s="1"/>
      <c r="N197" s="1"/>
      <c r="Q197" s="1836"/>
      <c r="R197" s="10"/>
      <c r="S197" s="10"/>
      <c r="T197" s="10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</row>
    <row r="198" spans="1:89" ht="15" customHeight="1">
      <c r="B198" s="10"/>
      <c r="C198" s="1653"/>
      <c r="D198" s="10"/>
      <c r="E198" s="10"/>
      <c r="F198" s="28"/>
      <c r="G198" s="39"/>
      <c r="H198" s="10"/>
      <c r="I198" s="3076"/>
      <c r="J198" s="1"/>
      <c r="K198" s="1"/>
      <c r="L198" s="1"/>
      <c r="M198" s="1"/>
      <c r="N198" s="1"/>
      <c r="Q198" s="3022"/>
      <c r="R198" s="10"/>
      <c r="S198" s="10"/>
      <c r="T198" s="10"/>
      <c r="U198" s="38"/>
      <c r="V198" s="38"/>
      <c r="W198" s="30"/>
      <c r="X198" s="31"/>
      <c r="Y198" s="1836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</row>
    <row r="199" spans="1:89" ht="15" customHeight="1">
      <c r="B199" s="10"/>
      <c r="C199" s="1653"/>
      <c r="D199" s="10"/>
      <c r="E199" s="10"/>
      <c r="F199" s="28"/>
      <c r="G199" s="30"/>
      <c r="H199" s="10"/>
      <c r="I199" s="3074"/>
      <c r="J199" s="1"/>
      <c r="K199" s="1"/>
      <c r="L199" s="1"/>
      <c r="M199" s="1"/>
      <c r="N199" s="1"/>
      <c r="Q199" s="3061"/>
      <c r="R199" s="10"/>
      <c r="S199" s="10"/>
      <c r="T199" s="10"/>
      <c r="U199" s="38"/>
      <c r="V199" s="38"/>
      <c r="W199" s="192"/>
      <c r="X199" s="63"/>
      <c r="Y199" s="69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</row>
    <row r="200" spans="1:89" ht="16.5" customHeight="1">
      <c r="B200" s="10"/>
      <c r="C200" s="1653"/>
      <c r="D200" s="10"/>
      <c r="E200" s="10"/>
      <c r="F200" s="49"/>
      <c r="G200" s="50"/>
      <c r="H200" s="10"/>
      <c r="I200" s="3075"/>
      <c r="J200" s="1"/>
      <c r="K200" s="1"/>
      <c r="L200" s="1"/>
      <c r="M200" s="1"/>
      <c r="N200" s="1"/>
      <c r="Q200" s="3037"/>
      <c r="R200" s="10"/>
      <c r="S200" s="39"/>
      <c r="T200" s="10"/>
      <c r="U200" s="38"/>
      <c r="V200" s="38"/>
      <c r="W200" s="192"/>
      <c r="X200" s="63"/>
      <c r="Y200" s="69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</row>
    <row r="201" spans="1:89" ht="14.25" customHeight="1">
      <c r="B201" s="10"/>
      <c r="C201" s="1653"/>
      <c r="D201" s="10"/>
      <c r="E201" s="10"/>
      <c r="F201" s="38"/>
      <c r="G201" s="56"/>
      <c r="H201" s="10"/>
      <c r="I201" s="3075"/>
      <c r="J201" s="1"/>
      <c r="K201" s="1"/>
      <c r="L201" s="1"/>
      <c r="M201" s="1"/>
      <c r="N201" s="1"/>
      <c r="Q201" s="3095"/>
      <c r="R201" s="10"/>
      <c r="S201" s="1653"/>
      <c r="T201" s="10"/>
      <c r="U201" s="38"/>
      <c r="V201" s="38"/>
      <c r="W201" s="30"/>
      <c r="X201" s="122"/>
      <c r="Y201" s="69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</row>
    <row r="202" spans="1:89" ht="15" customHeight="1">
      <c r="B202" s="10"/>
      <c r="C202" s="1653"/>
      <c r="D202" s="10"/>
      <c r="E202" s="10"/>
      <c r="F202" s="58"/>
      <c r="G202" s="63"/>
      <c r="H202" s="63"/>
      <c r="I202" s="3074"/>
      <c r="J202" s="1"/>
      <c r="K202" s="1"/>
      <c r="L202" s="1"/>
      <c r="M202" s="1"/>
      <c r="N202" s="1"/>
      <c r="Q202" s="1767"/>
      <c r="R202" s="10"/>
      <c r="S202" s="1653"/>
      <c r="T202" s="10"/>
      <c r="U202" s="38"/>
      <c r="V202" s="38"/>
      <c r="W202" s="38"/>
      <c r="X202" s="2788"/>
      <c r="Y202" s="1964"/>
      <c r="Z202" s="2788"/>
      <c r="AA202" s="1964"/>
      <c r="AB202" s="38"/>
      <c r="AC202" s="230"/>
      <c r="AD202" s="3020"/>
      <c r="AE202" s="30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</row>
    <row r="203" spans="1:89" ht="18" customHeight="1">
      <c r="A203" s="10"/>
      <c r="B203" s="10"/>
      <c r="C203" s="1653"/>
      <c r="D203" s="10"/>
      <c r="E203" s="10"/>
      <c r="F203" s="28"/>
      <c r="G203" s="30"/>
      <c r="H203" s="31"/>
      <c r="I203" s="3074"/>
      <c r="J203" s="1"/>
      <c r="K203" s="1"/>
      <c r="L203" s="1"/>
      <c r="M203" s="1"/>
      <c r="N203" s="1"/>
      <c r="Q203" s="38"/>
      <c r="R203" s="10"/>
      <c r="S203" s="1653"/>
      <c r="T203" s="10"/>
      <c r="U203" s="38"/>
      <c r="V203" s="38"/>
      <c r="W203" s="1014"/>
      <c r="X203" s="31"/>
      <c r="Y203" s="1836"/>
      <c r="Z203" s="3023"/>
      <c r="AA203" s="3024"/>
      <c r="AB203" s="38"/>
      <c r="AC203" s="38"/>
      <c r="AD203" s="38"/>
      <c r="AE203" s="38"/>
      <c r="AF203" s="2788"/>
      <c r="AG203" s="1964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</row>
    <row r="204" spans="1:89" ht="16.5" customHeight="1">
      <c r="B204" s="10"/>
      <c r="C204" s="1653"/>
      <c r="D204" s="10"/>
      <c r="E204" s="10"/>
      <c r="F204" s="28"/>
      <c r="G204" s="30"/>
      <c r="H204" s="31"/>
      <c r="I204" s="3074"/>
      <c r="J204" s="1"/>
      <c r="K204" s="1"/>
      <c r="L204" s="1"/>
      <c r="M204" s="1"/>
      <c r="N204" s="1"/>
      <c r="Q204" s="1536"/>
      <c r="R204" s="10"/>
      <c r="S204" s="1653"/>
      <c r="T204" s="10"/>
      <c r="U204" s="30"/>
      <c r="V204" s="30"/>
      <c r="W204" s="1014"/>
      <c r="X204" s="31"/>
      <c r="Y204" s="1836"/>
      <c r="Z204" s="56"/>
      <c r="AA204" s="3024"/>
      <c r="AB204" s="38"/>
      <c r="AC204" s="38"/>
      <c r="AD204" s="38"/>
      <c r="AE204" s="30"/>
      <c r="AF204" s="31"/>
      <c r="AG204" s="1836"/>
      <c r="AH204" s="30"/>
      <c r="AI204" s="31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</row>
    <row r="205" spans="1:89" ht="13.5" customHeight="1">
      <c r="B205" s="10"/>
      <c r="C205" s="1653"/>
      <c r="D205" s="10"/>
      <c r="E205" s="10"/>
      <c r="F205" s="52"/>
      <c r="G205" s="30"/>
      <c r="H205" s="31"/>
      <c r="I205" s="3074"/>
      <c r="J205" s="1"/>
      <c r="K205" s="1"/>
      <c r="L205" s="1"/>
      <c r="M205" s="1"/>
      <c r="N205" s="1"/>
      <c r="Q205" s="1836"/>
      <c r="R205" s="10"/>
      <c r="S205" s="1653"/>
      <c r="T205" s="10"/>
      <c r="U205" s="94"/>
      <c r="V205" s="38"/>
      <c r="W205" s="30"/>
      <c r="X205" s="31"/>
      <c r="Y205" s="1836"/>
      <c r="Z205" s="56"/>
      <c r="AA205" s="3024"/>
      <c r="AB205" s="38"/>
      <c r="AC205" s="38"/>
      <c r="AD205" s="38"/>
      <c r="AE205" s="53"/>
      <c r="AF205" s="496"/>
      <c r="AG205" s="1767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</row>
    <row r="206" spans="1:89" ht="15" customHeight="1">
      <c r="B206" s="10"/>
      <c r="C206" s="1653"/>
      <c r="D206" s="10"/>
      <c r="E206" s="10"/>
      <c r="F206" s="52"/>
      <c r="G206" s="30"/>
      <c r="H206" s="31"/>
      <c r="I206" s="3075"/>
      <c r="J206" s="1"/>
      <c r="K206" s="1"/>
      <c r="L206" s="1"/>
      <c r="M206" s="1"/>
      <c r="N206" s="1"/>
      <c r="Q206" s="1836"/>
      <c r="R206" s="10"/>
      <c r="S206" s="1653"/>
      <c r="T206" s="10"/>
      <c r="U206" s="230"/>
      <c r="V206" s="38"/>
      <c r="W206" s="30"/>
      <c r="X206" s="31"/>
      <c r="Y206" s="1836"/>
      <c r="Z206" s="56"/>
      <c r="AA206" s="3024"/>
      <c r="AB206" s="38"/>
      <c r="AC206" s="38"/>
      <c r="AD206" s="38"/>
      <c r="AE206" s="30"/>
      <c r="AF206" s="31"/>
      <c r="AG206" s="1836"/>
      <c r="AH206" s="81"/>
      <c r="AI206" s="3095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</row>
    <row r="207" spans="1:89" ht="15" customHeight="1">
      <c r="B207" s="10"/>
      <c r="C207" s="1653"/>
      <c r="D207" s="10"/>
      <c r="E207" s="10"/>
      <c r="F207" s="38"/>
      <c r="G207" s="39"/>
      <c r="H207" s="38"/>
      <c r="I207" s="3077"/>
      <c r="J207" s="1"/>
      <c r="K207" s="1"/>
      <c r="L207" s="1"/>
      <c r="M207" s="1"/>
      <c r="N207" s="1"/>
      <c r="Q207" s="1836"/>
      <c r="R207" s="10"/>
      <c r="S207" s="10"/>
      <c r="T207" s="10"/>
      <c r="U207" s="230"/>
      <c r="V207" s="38"/>
      <c r="W207" s="30"/>
      <c r="X207" s="3036"/>
      <c r="Y207" s="3037"/>
      <c r="Z207" s="56"/>
      <c r="AA207" s="3024"/>
      <c r="AB207" s="38"/>
      <c r="AC207" s="38"/>
      <c r="AD207" s="38"/>
      <c r="AE207" s="30"/>
      <c r="AF207" s="28"/>
      <c r="AG207" s="1836"/>
      <c r="AH207" s="38"/>
      <c r="AI207" s="3095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</row>
    <row r="208" spans="1:89" ht="14.25" customHeight="1">
      <c r="B208" s="10"/>
      <c r="C208" s="1653"/>
      <c r="D208" s="10"/>
      <c r="E208" s="10"/>
      <c r="F208" s="38"/>
      <c r="G208" s="56"/>
      <c r="H208" s="38"/>
      <c r="I208" s="3074"/>
      <c r="J208" s="1"/>
      <c r="K208" s="1"/>
      <c r="L208" s="1"/>
      <c r="M208" s="1"/>
      <c r="N208" s="1"/>
      <c r="Q208" s="38"/>
      <c r="R208" s="10"/>
      <c r="S208" s="10"/>
      <c r="T208" s="10"/>
      <c r="U208" s="230"/>
      <c r="V208" s="38"/>
      <c r="W208" s="30"/>
      <c r="X208" s="31"/>
      <c r="Y208" s="1987"/>
      <c r="Z208" s="56"/>
      <c r="AA208" s="3024"/>
      <c r="AB208" s="38"/>
      <c r="AC208" s="38"/>
      <c r="AD208" s="38"/>
      <c r="AE208" s="2437"/>
      <c r="AF208" s="3060"/>
      <c r="AG208" s="3061"/>
      <c r="AH208" s="38"/>
      <c r="AI208" s="3095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</row>
    <row r="209" spans="2:89" ht="14.4" customHeight="1">
      <c r="B209" s="10"/>
      <c r="C209" s="1653"/>
      <c r="D209" s="10"/>
      <c r="E209" s="10"/>
      <c r="F209" s="28"/>
      <c r="G209" s="30"/>
      <c r="H209" s="107"/>
      <c r="I209" s="3076"/>
      <c r="J209" s="1"/>
      <c r="K209" s="1"/>
      <c r="L209" s="1"/>
      <c r="M209" s="1"/>
      <c r="N209" s="1"/>
      <c r="Q209" s="38"/>
      <c r="R209" s="10"/>
      <c r="S209" s="10"/>
      <c r="T209" s="10"/>
      <c r="U209" s="30"/>
      <c r="V209" s="38"/>
      <c r="W209" s="30"/>
      <c r="X209" s="31"/>
      <c r="Y209" s="1987"/>
      <c r="Z209" s="56"/>
      <c r="AA209" s="3024"/>
      <c r="AB209" s="38"/>
      <c r="AC209" s="38"/>
      <c r="AD209" s="38"/>
      <c r="AE209" s="30"/>
      <c r="AF209" s="3036"/>
      <c r="AG209" s="3037"/>
      <c r="AH209" s="38"/>
      <c r="AI209" s="3095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</row>
    <row r="210" spans="2:89" ht="14.25" customHeight="1">
      <c r="B210" s="10"/>
      <c r="C210" s="1653"/>
      <c r="D210" s="10"/>
      <c r="E210" s="10"/>
      <c r="F210" s="89"/>
      <c r="G210" s="59"/>
      <c r="H210" s="107"/>
      <c r="I210" s="3076"/>
      <c r="J210" s="1"/>
      <c r="K210" s="1"/>
      <c r="L210" s="1"/>
      <c r="M210" s="1"/>
      <c r="N210" s="1"/>
      <c r="Q210" s="38"/>
      <c r="R210" s="10"/>
      <c r="S210" s="10"/>
      <c r="T210" s="10"/>
      <c r="U210" s="30"/>
      <c r="V210" s="38"/>
      <c r="W210" s="2437"/>
      <c r="X210" s="3084"/>
      <c r="Y210" s="3085"/>
      <c r="Z210" s="56"/>
      <c r="AA210" s="3024"/>
      <c r="AB210" s="38"/>
      <c r="AC210" s="38"/>
      <c r="AD210" s="38"/>
      <c r="AE210" s="2437"/>
      <c r="AF210" s="31"/>
      <c r="AG210" s="1836"/>
      <c r="AH210" s="38"/>
      <c r="AI210" s="69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</row>
    <row r="211" spans="2:89" ht="15.75" customHeight="1">
      <c r="B211" s="10"/>
      <c r="C211" s="1653"/>
      <c r="D211" s="10"/>
      <c r="E211" s="10"/>
      <c r="F211" s="80"/>
      <c r="G211" s="30"/>
      <c r="H211" s="94"/>
      <c r="I211" s="3074"/>
      <c r="J211" s="1"/>
      <c r="K211" s="1"/>
      <c r="L211" s="1"/>
      <c r="M211" s="1"/>
      <c r="N211" s="1"/>
      <c r="Q211" s="38"/>
      <c r="R211" s="10"/>
      <c r="S211" s="10"/>
      <c r="T211" s="10"/>
      <c r="U211" s="30"/>
      <c r="V211" s="38"/>
      <c r="W211" s="30"/>
      <c r="X211" s="28"/>
      <c r="Y211" s="2209"/>
      <c r="Z211" s="3035"/>
      <c r="AA211" s="3024"/>
      <c r="AB211" s="38"/>
      <c r="AC211" s="38"/>
      <c r="AD211" s="38"/>
      <c r="AE211" s="30"/>
      <c r="AF211" s="31"/>
      <c r="AG211" s="1836"/>
      <c r="AH211" s="81"/>
      <c r="AI211" s="3095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</row>
    <row r="212" spans="2:89" ht="14.4" customHeight="1">
      <c r="B212" s="10"/>
      <c r="C212" s="1653"/>
      <c r="D212" s="10"/>
      <c r="E212" s="10"/>
      <c r="F212" s="38"/>
      <c r="G212" s="39"/>
      <c r="H212" s="38"/>
      <c r="I212" s="3074"/>
      <c r="J212" s="1"/>
      <c r="K212" s="1"/>
      <c r="L212" s="1"/>
      <c r="M212" s="69"/>
      <c r="N212" s="1"/>
      <c r="P212" s="10"/>
      <c r="Q212" s="38"/>
      <c r="R212" s="10"/>
      <c r="S212" s="1653"/>
      <c r="T212" s="10"/>
      <c r="U212" s="30"/>
      <c r="V212" s="38"/>
      <c r="W212" s="30"/>
      <c r="X212" s="28"/>
      <c r="Y212" s="1836"/>
      <c r="Z212" s="56"/>
      <c r="AA212" s="3024"/>
      <c r="AB212" s="38"/>
      <c r="AC212" s="38"/>
      <c r="AD212" s="38"/>
      <c r="AE212" s="30"/>
      <c r="AF212" s="31"/>
      <c r="AG212" s="1836"/>
      <c r="AH212" s="63"/>
      <c r="AI212" s="3022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</row>
    <row r="213" spans="2:89" ht="15" customHeight="1">
      <c r="B213" s="10"/>
      <c r="C213" s="1653"/>
      <c r="D213" s="10"/>
      <c r="E213" s="10"/>
      <c r="F213" s="38"/>
      <c r="G213" s="39"/>
      <c r="H213" s="38"/>
      <c r="I213" s="3029"/>
      <c r="J213" s="1"/>
      <c r="K213" s="1"/>
      <c r="L213" s="1"/>
      <c r="M213" s="69"/>
      <c r="N213" s="1"/>
      <c r="Q213" s="38"/>
      <c r="R213" s="10"/>
      <c r="S213" s="1653"/>
      <c r="T213" s="10"/>
      <c r="U213" s="30"/>
      <c r="V213" s="38"/>
      <c r="W213" s="2437"/>
      <c r="X213" s="3060"/>
      <c r="Y213" s="3061"/>
      <c r="Z213" s="56"/>
      <c r="AA213" s="3024"/>
      <c r="AB213" s="38"/>
      <c r="AC213" s="38"/>
      <c r="AD213" s="38"/>
      <c r="AE213" s="30"/>
      <c r="AF213" s="28"/>
      <c r="AG213" s="1836"/>
      <c r="AH213" s="38"/>
      <c r="AI213" s="3095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</row>
    <row r="214" spans="2:89" ht="15" customHeight="1">
      <c r="B214" s="10"/>
      <c r="C214" s="1653"/>
      <c r="D214" s="10"/>
      <c r="E214" s="10"/>
      <c r="F214" s="38"/>
      <c r="G214" s="39"/>
      <c r="H214" s="38"/>
      <c r="I214" s="3130"/>
      <c r="J214" s="10"/>
      <c r="K214" s="1653"/>
      <c r="L214" s="10"/>
      <c r="M214" s="69"/>
      <c r="N214" s="9"/>
      <c r="Q214" s="38"/>
      <c r="R214" s="10"/>
      <c r="S214" s="1653"/>
      <c r="T214" s="10"/>
      <c r="U214" s="30"/>
      <c r="V214" s="38"/>
      <c r="W214" s="230"/>
      <c r="X214" s="122"/>
      <c r="Y214" s="122"/>
      <c r="Z214" s="56"/>
      <c r="AA214" s="3024"/>
      <c r="AB214" s="38"/>
      <c r="AC214" s="38"/>
      <c r="AD214" s="38"/>
      <c r="AE214" s="2437"/>
      <c r="AF214" s="3060"/>
      <c r="AG214" s="3061"/>
      <c r="AH214" s="59"/>
      <c r="AI214" s="1767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</row>
    <row r="215" spans="2:89" ht="14.4" customHeight="1">
      <c r="B215" s="10"/>
      <c r="C215" s="1653"/>
      <c r="D215" s="10"/>
      <c r="E215" s="10"/>
      <c r="F215" s="38"/>
      <c r="G215" s="3131"/>
      <c r="H215" s="38"/>
      <c r="I215" s="3029"/>
      <c r="J215" s="10"/>
      <c r="K215" s="1653"/>
      <c r="L215" s="10"/>
      <c r="M215" s="69"/>
      <c r="N215" s="9"/>
      <c r="Q215" s="38"/>
      <c r="R215" s="10"/>
      <c r="S215" s="1653"/>
      <c r="T215" s="10"/>
      <c r="U215" s="30"/>
      <c r="V215" s="38"/>
      <c r="W215" s="2437"/>
      <c r="X215" s="122"/>
      <c r="Y215" s="38"/>
      <c r="Z215" s="56"/>
      <c r="AA215" s="3024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</row>
    <row r="216" spans="2:89" ht="14.4" customHeight="1">
      <c r="B216" s="10"/>
      <c r="C216" s="1653"/>
      <c r="D216" s="10"/>
      <c r="E216" s="10"/>
      <c r="F216" s="38"/>
      <c r="G216" s="39"/>
      <c r="H216" s="38"/>
      <c r="I216" s="3132"/>
      <c r="J216" s="10"/>
      <c r="K216" s="1653"/>
      <c r="L216" s="10"/>
      <c r="M216" s="190"/>
      <c r="N216" s="9"/>
      <c r="Q216" s="38"/>
      <c r="R216" s="10"/>
      <c r="S216" s="1653"/>
      <c r="T216" s="10"/>
      <c r="U216" s="30"/>
      <c r="V216" s="38"/>
      <c r="W216" s="30"/>
      <c r="X216" s="122"/>
      <c r="Y216" s="122"/>
      <c r="Z216" s="56"/>
      <c r="AA216" s="3024"/>
      <c r="AB216" s="38"/>
      <c r="AC216" s="38"/>
      <c r="AD216" s="38"/>
      <c r="AE216" s="38"/>
      <c r="AF216" s="38"/>
      <c r="AG216" s="30"/>
      <c r="AH216" s="81"/>
      <c r="AI216" s="3095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</row>
    <row r="217" spans="2:89" ht="12" customHeight="1">
      <c r="B217" s="10"/>
      <c r="C217" s="1653"/>
      <c r="D217" s="10"/>
      <c r="E217" s="10"/>
      <c r="F217" s="66"/>
      <c r="G217" s="39"/>
      <c r="H217" s="38"/>
      <c r="I217" s="3029"/>
      <c r="J217" s="10"/>
      <c r="K217" s="1653"/>
      <c r="L217" s="10"/>
      <c r="M217" s="3133"/>
      <c r="N217" s="190"/>
      <c r="O217" s="10"/>
      <c r="P217" s="10"/>
      <c r="Q217" s="38"/>
      <c r="R217" s="10"/>
      <c r="S217" s="1653"/>
      <c r="T217" s="10"/>
      <c r="U217" s="50"/>
      <c r="V217" s="38"/>
      <c r="W217" s="230"/>
      <c r="X217" s="122"/>
      <c r="Y217" s="3134"/>
      <c r="Z217" s="56"/>
      <c r="AA217" s="3024"/>
      <c r="AB217" s="38"/>
      <c r="AC217" s="38"/>
      <c r="AD217" s="38"/>
      <c r="AE217" s="38"/>
      <c r="AF217" s="38"/>
      <c r="AG217" s="30"/>
      <c r="AH217" s="81"/>
      <c r="AI217" s="3095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</row>
    <row r="218" spans="2:89" ht="14.4" customHeight="1">
      <c r="B218" s="10"/>
      <c r="C218" s="1653"/>
      <c r="D218" s="10"/>
      <c r="E218" s="10"/>
      <c r="F218" s="28"/>
      <c r="G218" s="39"/>
      <c r="H218" s="31"/>
      <c r="I218" s="3135"/>
      <c r="J218" s="10"/>
      <c r="K218" s="1653"/>
      <c r="L218" s="10"/>
      <c r="M218" s="69"/>
      <c r="N218" s="9"/>
      <c r="O218" s="10"/>
      <c r="P218" s="10"/>
      <c r="Q218" s="38"/>
      <c r="R218" s="10"/>
      <c r="S218" s="1653"/>
      <c r="T218" s="10"/>
      <c r="U218" s="38"/>
      <c r="V218" s="38"/>
      <c r="W218" s="230"/>
      <c r="X218" s="122"/>
      <c r="Y218" s="3038"/>
      <c r="Z218" s="56"/>
      <c r="AA218" s="3024"/>
      <c r="AB218" s="38"/>
      <c r="AC218" s="38"/>
      <c r="AD218" s="38"/>
      <c r="AE218" s="38"/>
      <c r="AF218" s="38"/>
      <c r="AG218" s="30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</row>
    <row r="219" spans="2:89" ht="14.25" customHeight="1">
      <c r="B219" s="10"/>
      <c r="C219" s="1653"/>
      <c r="D219" s="10"/>
      <c r="E219" s="10"/>
      <c r="F219" s="28"/>
      <c r="G219" s="30"/>
      <c r="H219" s="31"/>
      <c r="I219" s="3029"/>
      <c r="J219" s="1933"/>
      <c r="K219" s="1653"/>
      <c r="L219" s="10"/>
      <c r="M219" s="922"/>
      <c r="N219" s="173"/>
      <c r="O219" s="190"/>
      <c r="P219" s="8"/>
      <c r="Q219" s="38"/>
      <c r="R219" s="10"/>
      <c r="S219" s="1653"/>
      <c r="T219" s="10"/>
      <c r="U219" s="38"/>
      <c r="V219" s="38"/>
      <c r="W219" s="230"/>
      <c r="X219" s="122"/>
      <c r="Y219" s="3038"/>
      <c r="Z219" s="56"/>
      <c r="AA219" s="3024"/>
      <c r="AB219" s="38"/>
      <c r="AC219" s="38"/>
      <c r="AD219" s="38"/>
      <c r="AE219" s="38"/>
      <c r="AF219" s="38"/>
      <c r="AG219" s="2437"/>
      <c r="AH219" s="3060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</row>
    <row r="220" spans="2:89" ht="15.5">
      <c r="B220" s="10"/>
      <c r="C220" s="1653"/>
      <c r="D220" s="10"/>
      <c r="E220" s="10"/>
      <c r="F220" s="37"/>
      <c r="G220" s="30"/>
      <c r="H220" s="39"/>
      <c r="I220" s="3029"/>
      <c r="J220" s="9"/>
      <c r="K220" s="9"/>
      <c r="L220" s="9"/>
      <c r="M220" s="69"/>
      <c r="N220" s="9"/>
      <c r="O220" s="10"/>
      <c r="P220" s="10"/>
      <c r="Q220" s="38"/>
      <c r="R220" s="10"/>
      <c r="S220" s="1653"/>
      <c r="T220" s="10"/>
      <c r="U220" s="38"/>
      <c r="V220" s="38"/>
      <c r="W220" s="230"/>
      <c r="X220" s="122"/>
      <c r="Y220" s="3038"/>
      <c r="Z220" s="56"/>
      <c r="AA220" s="3024"/>
      <c r="AB220" s="38"/>
      <c r="AC220" s="38"/>
      <c r="AD220" s="38"/>
      <c r="AE220" s="38"/>
      <c r="AF220" s="38"/>
      <c r="AG220" s="2437"/>
      <c r="AH220" s="3036"/>
      <c r="AI220" s="3022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</row>
    <row r="221" spans="2:89" ht="15.5">
      <c r="B221" s="10"/>
      <c r="C221" s="1653"/>
      <c r="D221" s="10"/>
      <c r="E221" s="10"/>
      <c r="F221" s="38"/>
      <c r="G221" s="56"/>
      <c r="H221" s="38"/>
      <c r="I221" s="3029"/>
      <c r="J221" s="9"/>
      <c r="K221" s="9"/>
      <c r="L221" s="9"/>
      <c r="M221" s="265"/>
      <c r="N221" s="173"/>
      <c r="O221" s="202"/>
      <c r="P221" s="10"/>
      <c r="Q221" s="38"/>
      <c r="R221" s="10"/>
      <c r="S221" s="1653"/>
      <c r="T221" s="10"/>
      <c r="U221" s="38"/>
      <c r="V221" s="38"/>
      <c r="W221" s="230"/>
      <c r="X221" s="122"/>
      <c r="Y221" s="3038"/>
      <c r="Z221" s="56"/>
      <c r="AA221" s="3024"/>
      <c r="AB221" s="38"/>
      <c r="AC221" s="38"/>
      <c r="AD221" s="38"/>
      <c r="AE221" s="38"/>
      <c r="AF221" s="38"/>
      <c r="AG221" s="30"/>
      <c r="AH221" s="63"/>
      <c r="AI221" s="3022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</row>
    <row r="222" spans="2:89" ht="15" customHeight="1">
      <c r="B222" s="10"/>
      <c r="C222" s="1653"/>
      <c r="D222" s="10"/>
      <c r="E222" s="10"/>
      <c r="F222" s="58"/>
      <c r="G222" s="63"/>
      <c r="H222" s="63"/>
      <c r="I222" s="3029"/>
      <c r="J222" s="9"/>
      <c r="K222" s="9"/>
      <c r="L222" s="9"/>
      <c r="M222" s="69"/>
      <c r="N222" s="9"/>
      <c r="O222" s="10"/>
      <c r="P222" s="10"/>
      <c r="Q222" s="38"/>
      <c r="R222" s="10"/>
      <c r="S222" s="1653"/>
      <c r="T222" s="10"/>
      <c r="U222" s="30"/>
      <c r="V222" s="31"/>
      <c r="W222" s="38"/>
      <c r="X222" s="38"/>
      <c r="Y222" s="38"/>
      <c r="Z222" s="38"/>
      <c r="AA222" s="38"/>
      <c r="AB222" s="38"/>
      <c r="AC222" s="38"/>
      <c r="AD222" s="28"/>
      <c r="AE222" s="192"/>
      <c r="AF222" s="38"/>
      <c r="AG222" s="30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</row>
    <row r="223" spans="2:89" ht="13.5" customHeight="1">
      <c r="B223" s="10"/>
      <c r="C223" s="1653"/>
      <c r="D223" s="10"/>
      <c r="E223" s="10"/>
      <c r="F223" s="38"/>
      <c r="G223" s="39"/>
      <c r="H223" s="38"/>
      <c r="I223" s="3029"/>
      <c r="J223" s="9"/>
      <c r="K223" s="9"/>
      <c r="L223" s="9"/>
      <c r="M223" s="9"/>
      <c r="N223" s="9"/>
      <c r="O223" s="9"/>
      <c r="P223" s="9"/>
      <c r="Q223" s="38"/>
      <c r="R223" s="10"/>
      <c r="S223" s="1653"/>
      <c r="T223" s="10"/>
      <c r="U223" s="38"/>
      <c r="V223" s="38"/>
      <c r="W223" s="38"/>
      <c r="X223" s="1836"/>
      <c r="Y223" s="1836"/>
      <c r="Z223" s="38"/>
      <c r="AA223" s="3024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</row>
    <row r="224" spans="2:89" ht="13.5" customHeight="1">
      <c r="B224" s="10"/>
      <c r="C224" s="1653"/>
      <c r="D224" s="10"/>
      <c r="E224" s="10"/>
      <c r="F224" s="28"/>
      <c r="G224" s="30"/>
      <c r="H224" s="31"/>
      <c r="I224" s="3029"/>
      <c r="J224" s="9"/>
      <c r="K224" s="9"/>
      <c r="L224" s="9"/>
      <c r="M224" s="69"/>
      <c r="N224" s="9"/>
      <c r="O224" s="10"/>
      <c r="P224" s="10"/>
      <c r="Q224" s="38"/>
      <c r="R224" s="10"/>
      <c r="S224" s="1653"/>
      <c r="T224" s="10"/>
      <c r="U224" s="38"/>
      <c r="V224" s="38"/>
      <c r="W224" s="38"/>
      <c r="X224" s="1767"/>
      <c r="Y224" s="1767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</row>
    <row r="225" spans="2:89" ht="14.25" customHeight="1">
      <c r="B225" s="10"/>
      <c r="C225" s="1653"/>
      <c r="D225" s="10"/>
      <c r="E225" s="10"/>
      <c r="F225" s="28"/>
      <c r="G225" s="30"/>
      <c r="H225" s="31"/>
      <c r="I225" s="3029"/>
      <c r="J225" s="9"/>
      <c r="K225" s="9"/>
      <c r="L225" s="9"/>
      <c r="M225" s="69"/>
      <c r="N225" s="9"/>
      <c r="Q225" s="38"/>
      <c r="R225" s="10"/>
      <c r="S225" s="1653"/>
      <c r="T225" s="10"/>
      <c r="U225" s="38"/>
      <c r="V225" s="38"/>
      <c r="W225" s="38"/>
      <c r="X225" s="1836"/>
      <c r="Y225" s="1836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</row>
    <row r="226" spans="2:89" ht="14.4" customHeight="1">
      <c r="B226" s="10"/>
      <c r="C226" s="1653"/>
      <c r="D226" s="10"/>
      <c r="E226" s="10"/>
      <c r="F226" s="38"/>
      <c r="G226" s="39"/>
      <c r="H226" s="38"/>
      <c r="I226" s="3029"/>
      <c r="J226" s="10"/>
      <c r="K226" s="1653"/>
      <c r="L226" s="10"/>
      <c r="M226" s="69"/>
      <c r="N226" s="121"/>
      <c r="Q226" s="38"/>
      <c r="R226" s="10"/>
      <c r="S226" s="1653"/>
      <c r="T226" s="10"/>
      <c r="U226" s="38"/>
      <c r="V226" s="38"/>
      <c r="W226" s="38"/>
      <c r="X226" s="1836"/>
      <c r="Y226" s="1836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</row>
    <row r="227" spans="2:89" ht="14.25" customHeight="1">
      <c r="B227" s="10"/>
      <c r="C227" s="1653"/>
      <c r="D227" s="10"/>
      <c r="E227" s="10"/>
      <c r="F227" s="38"/>
      <c r="G227" s="39"/>
      <c r="H227" s="38"/>
      <c r="I227" s="3029"/>
      <c r="J227" s="10"/>
      <c r="K227" s="1653"/>
      <c r="L227" s="10"/>
      <c r="M227" s="69"/>
      <c r="N227" s="48"/>
      <c r="Q227" s="38"/>
      <c r="R227" s="10"/>
      <c r="S227" s="269"/>
      <c r="T227" s="10"/>
      <c r="U227" s="38"/>
      <c r="V227" s="38"/>
      <c r="W227" s="79"/>
      <c r="X227" s="3061"/>
      <c r="Y227" s="306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</row>
    <row r="228" spans="2:89" ht="15.75" customHeight="1">
      <c r="B228" s="10"/>
      <c r="C228" s="1653"/>
      <c r="D228" s="10"/>
      <c r="E228" s="10"/>
      <c r="F228" s="38"/>
      <c r="G228" s="39"/>
      <c r="H228" s="38"/>
      <c r="I228" s="3097"/>
      <c r="J228" s="1933"/>
      <c r="K228" s="1653"/>
      <c r="L228" s="10"/>
      <c r="M228" s="69"/>
      <c r="N228" s="48"/>
      <c r="Q228" s="38"/>
      <c r="R228" s="10"/>
      <c r="S228" s="1653"/>
      <c r="T228" s="10"/>
      <c r="U228" s="38"/>
      <c r="V228" s="38"/>
      <c r="W228" s="3089"/>
      <c r="X228" s="3037"/>
      <c r="Y228" s="3037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</row>
    <row r="229" spans="2:89" ht="15" customHeight="1">
      <c r="B229" s="10"/>
      <c r="C229" s="1653"/>
      <c r="D229" s="10"/>
      <c r="E229" s="10"/>
      <c r="F229" s="38"/>
      <c r="G229" s="39"/>
      <c r="H229" s="38"/>
      <c r="I229" s="3100"/>
      <c r="J229" s="10"/>
      <c r="K229" s="1653"/>
      <c r="L229" s="10"/>
      <c r="M229" s="69"/>
      <c r="N229" s="10"/>
      <c r="Q229" s="38"/>
      <c r="R229" s="10"/>
      <c r="S229" s="1653"/>
      <c r="T229" s="3093"/>
      <c r="U229" s="38"/>
      <c r="V229" s="38"/>
      <c r="W229" s="3089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</row>
    <row r="230" spans="2:89" ht="13.5" customHeight="1">
      <c r="B230" s="10"/>
      <c r="C230" s="1653"/>
      <c r="D230" s="10"/>
      <c r="E230" s="10"/>
      <c r="F230" s="38"/>
      <c r="G230" s="39"/>
      <c r="H230" s="38"/>
      <c r="I230" s="3074"/>
      <c r="J230" s="69"/>
      <c r="K230" s="69"/>
      <c r="L230" s="69"/>
      <c r="M230" s="69"/>
      <c r="N230" s="1"/>
      <c r="Q230" s="38"/>
      <c r="R230" s="10"/>
      <c r="S230" s="1653"/>
      <c r="T230" s="10"/>
      <c r="U230" s="38"/>
      <c r="V230" s="38"/>
      <c r="W230" s="3089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</row>
    <row r="231" spans="2:89" ht="13.5" customHeight="1">
      <c r="B231" s="10"/>
      <c r="C231" s="1653"/>
      <c r="D231" s="10"/>
      <c r="E231" s="10"/>
      <c r="F231" s="38"/>
      <c r="G231" s="39"/>
      <c r="H231" s="38"/>
      <c r="I231" s="3074"/>
      <c r="J231" s="69"/>
      <c r="K231" s="69"/>
      <c r="L231" s="69"/>
      <c r="M231" s="69"/>
      <c r="N231" s="48"/>
      <c r="Q231" s="38"/>
      <c r="R231" s="5"/>
      <c r="S231" s="5"/>
      <c r="T231" s="3071"/>
      <c r="U231" s="1836"/>
      <c r="V231" s="1836"/>
      <c r="W231" s="3136"/>
      <c r="X231" s="59"/>
      <c r="Y231" s="1767"/>
      <c r="Z231" s="608"/>
      <c r="AA231" s="1767"/>
      <c r="AB231" s="38"/>
      <c r="AC231" s="1767"/>
      <c r="AD231" s="1767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</row>
    <row r="232" spans="2:89" ht="14.25" customHeight="1">
      <c r="B232" s="10"/>
      <c r="C232" s="1653"/>
      <c r="D232" s="10"/>
      <c r="E232" s="10"/>
      <c r="F232" s="38"/>
      <c r="G232" s="56"/>
      <c r="H232" s="38"/>
      <c r="I232" s="3074"/>
      <c r="J232" s="28"/>
      <c r="K232" s="69"/>
      <c r="L232" s="69"/>
      <c r="M232" s="69"/>
      <c r="N232" s="28"/>
      <c r="Q232" s="38"/>
      <c r="R232" s="10"/>
      <c r="S232" s="1653"/>
      <c r="T232" s="10"/>
      <c r="U232" s="1836"/>
      <c r="V232" s="1836"/>
      <c r="W232" s="30"/>
      <c r="X232" s="38"/>
      <c r="Y232" s="2788"/>
      <c r="Z232" s="1964"/>
      <c r="AA232" s="2788"/>
      <c r="AB232" s="1964"/>
      <c r="AC232" s="38"/>
      <c r="AD232" s="230"/>
      <c r="AE232" s="3020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</row>
    <row r="233" spans="2:89" ht="15" customHeight="1">
      <c r="B233" s="10"/>
      <c r="C233" s="1653"/>
      <c r="D233" s="10"/>
      <c r="E233" s="10"/>
      <c r="F233" s="28"/>
      <c r="G233" s="30"/>
      <c r="H233" s="608"/>
      <c r="I233" s="3137"/>
      <c r="J233" s="38"/>
      <c r="K233" s="69"/>
      <c r="L233" s="69"/>
      <c r="M233" s="69"/>
      <c r="N233" s="48"/>
      <c r="Q233" s="38"/>
      <c r="R233" s="28"/>
      <c r="S233" s="30"/>
      <c r="T233" s="31"/>
      <c r="U233" s="1836"/>
      <c r="V233" s="1836"/>
      <c r="W233" s="230"/>
      <c r="X233" s="30"/>
      <c r="Y233" s="31"/>
      <c r="Z233" s="1836"/>
      <c r="AA233" s="3023"/>
      <c r="AB233" s="3024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</row>
    <row r="234" spans="2:89">
      <c r="B234" s="10"/>
      <c r="C234" s="1653"/>
      <c r="D234" s="10"/>
      <c r="E234" s="10"/>
      <c r="F234" s="38"/>
      <c r="G234" s="39"/>
      <c r="H234" s="38"/>
      <c r="I234" s="3100"/>
      <c r="J234" s="69"/>
      <c r="K234" s="69"/>
      <c r="L234" s="69"/>
      <c r="M234" s="69"/>
      <c r="N234" s="52"/>
      <c r="Q234" s="1536"/>
      <c r="R234" s="28"/>
      <c r="S234" s="38"/>
      <c r="T234" s="31"/>
      <c r="U234" s="38"/>
      <c r="V234" s="38"/>
      <c r="W234" s="230"/>
      <c r="X234" s="230"/>
      <c r="Y234" s="59"/>
      <c r="Z234" s="1767"/>
      <c r="AA234" s="56"/>
      <c r="AB234" s="3024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</row>
    <row r="235" spans="2:89">
      <c r="B235" s="10"/>
      <c r="C235" s="1653"/>
      <c r="D235" s="10"/>
      <c r="E235" s="10"/>
      <c r="F235" s="3090"/>
      <c r="G235" s="3138"/>
      <c r="H235" s="3090"/>
      <c r="I235" s="3075"/>
      <c r="J235" s="69"/>
      <c r="K235" s="69"/>
      <c r="L235" s="69"/>
      <c r="M235" s="69"/>
      <c r="N235" s="57"/>
      <c r="Q235" s="1836"/>
      <c r="R235" s="10"/>
      <c r="S235" s="10"/>
      <c r="T235" s="10"/>
      <c r="U235" s="38"/>
      <c r="V235" s="38"/>
      <c r="W235" s="230"/>
      <c r="X235" s="30"/>
      <c r="Y235" s="31"/>
      <c r="Z235" s="3139"/>
      <c r="AA235" s="56"/>
      <c r="AB235" s="3024"/>
      <c r="AC235" s="38"/>
      <c r="AD235" s="38"/>
      <c r="AE235" s="38"/>
      <c r="AF235" s="38"/>
      <c r="AG235" s="38"/>
      <c r="AH235" s="59"/>
      <c r="AI235" s="1836"/>
      <c r="AJ235" s="608"/>
      <c r="AK235" s="1836"/>
      <c r="AL235" s="38"/>
      <c r="AM235" s="1767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</row>
    <row r="236" spans="2:89" ht="14.4" customHeight="1">
      <c r="B236" s="10"/>
      <c r="C236" s="1653"/>
      <c r="D236" s="10"/>
      <c r="E236" s="10"/>
      <c r="F236" s="3090"/>
      <c r="G236" s="3138"/>
      <c r="H236" s="3090"/>
      <c r="I236" s="3075"/>
      <c r="J236" s="69"/>
      <c r="K236" s="69"/>
      <c r="L236" s="69"/>
      <c r="M236" s="69"/>
      <c r="N236" s="151"/>
      <c r="Q236" s="38"/>
      <c r="R236" s="10"/>
      <c r="S236" s="10"/>
      <c r="T236" s="10"/>
      <c r="U236" s="94"/>
      <c r="V236" s="38"/>
      <c r="W236" s="230"/>
      <c r="X236" s="2437"/>
      <c r="Y236" s="3036"/>
      <c r="Z236" s="3037"/>
      <c r="AA236" s="56"/>
      <c r="AB236" s="3024"/>
      <c r="AC236" s="38"/>
      <c r="AD236" s="38"/>
      <c r="AE236" s="38"/>
      <c r="AF236" s="38"/>
      <c r="AG236" s="38"/>
      <c r="AH236" s="2786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</row>
    <row r="237" spans="2:89">
      <c r="B237" s="10"/>
      <c r="C237" s="1653"/>
      <c r="D237" s="10"/>
      <c r="E237" s="10"/>
      <c r="F237" s="38"/>
      <c r="G237" s="39"/>
      <c r="H237" s="38"/>
      <c r="I237" s="3075"/>
      <c r="J237" s="69"/>
      <c r="K237" s="69"/>
      <c r="L237" s="69"/>
      <c r="M237" s="69"/>
      <c r="N237" s="10"/>
      <c r="Q237" s="38"/>
      <c r="R237" s="10"/>
      <c r="S237" s="10"/>
      <c r="T237" s="10"/>
      <c r="U237" s="230"/>
      <c r="V237" s="38"/>
      <c r="W237" s="30"/>
      <c r="X237" s="30"/>
      <c r="Y237" s="31"/>
      <c r="Z237" s="1836"/>
      <c r="AA237" s="56"/>
      <c r="AB237" s="3024"/>
      <c r="AC237" s="38"/>
      <c r="AD237" s="38"/>
      <c r="AE237" s="38"/>
      <c r="AF237" s="38"/>
      <c r="AG237" s="38"/>
      <c r="AH237" s="3136"/>
      <c r="AI237" s="59"/>
      <c r="AJ237" s="1767"/>
      <c r="AK237" s="192"/>
      <c r="AL237" s="59"/>
      <c r="AM237" s="3022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</row>
    <row r="238" spans="2:89" ht="14.25" customHeight="1">
      <c r="B238" s="10"/>
      <c r="C238" s="1653"/>
      <c r="D238" s="10"/>
      <c r="E238" s="10"/>
      <c r="F238" s="38"/>
      <c r="G238" s="39"/>
      <c r="H238" s="38"/>
      <c r="I238" s="3075"/>
      <c r="J238" s="69"/>
      <c r="K238" s="69"/>
      <c r="L238" s="69"/>
      <c r="M238" s="69"/>
      <c r="N238" s="16"/>
      <c r="Q238" s="38"/>
      <c r="R238" s="10"/>
      <c r="S238" s="10"/>
      <c r="T238" s="10"/>
      <c r="U238" s="230"/>
      <c r="V238" s="38"/>
      <c r="W238" s="38"/>
      <c r="X238" s="192"/>
      <c r="Y238" s="63"/>
      <c r="Z238" s="3024"/>
      <c r="AA238" s="56"/>
      <c r="AB238" s="3024"/>
      <c r="AC238" s="38"/>
      <c r="AD238" s="38"/>
      <c r="AE238" s="38"/>
      <c r="AF238" s="38"/>
      <c r="AG238" s="243"/>
      <c r="AH238" s="608"/>
      <c r="AI238" s="608"/>
      <c r="AJ238" s="1836"/>
      <c r="AK238" s="30"/>
      <c r="AL238" s="31"/>
      <c r="AM238" s="1987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</row>
    <row r="239" spans="2:89" ht="14.4" customHeight="1">
      <c r="B239" s="10"/>
      <c r="C239" s="1653"/>
      <c r="D239" s="10"/>
      <c r="E239" s="10"/>
      <c r="F239" s="38"/>
      <c r="G239" s="39"/>
      <c r="H239" s="38"/>
      <c r="I239" s="3075"/>
      <c r="J239" s="69"/>
      <c r="K239" s="69"/>
      <c r="L239" s="69"/>
      <c r="M239" s="69"/>
      <c r="N239" s="10"/>
      <c r="Q239" s="38"/>
      <c r="R239" s="10"/>
      <c r="S239" s="10"/>
      <c r="T239" s="10"/>
      <c r="U239" s="230"/>
      <c r="V239" s="38"/>
      <c r="W239" s="38"/>
      <c r="X239" s="30"/>
      <c r="Y239" s="31"/>
      <c r="Z239" s="1987"/>
      <c r="AA239" s="56"/>
      <c r="AB239" s="3024"/>
      <c r="AC239" s="38"/>
      <c r="AD239" s="38"/>
      <c r="AE239" s="38"/>
      <c r="AF239" s="2787"/>
      <c r="AG239" s="2788"/>
      <c r="AH239" s="38"/>
      <c r="AI239" s="230"/>
      <c r="AJ239" s="38"/>
      <c r="AK239" s="228"/>
      <c r="AL239" s="31"/>
      <c r="AM239" s="1836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</row>
    <row r="240" spans="2:89" ht="13.5" customHeight="1">
      <c r="B240" s="10"/>
      <c r="C240" s="1653"/>
      <c r="D240" s="10"/>
      <c r="E240" s="10"/>
      <c r="F240" s="38"/>
      <c r="G240" s="38"/>
      <c r="H240" s="38"/>
      <c r="I240" s="3074"/>
      <c r="J240" s="69"/>
      <c r="K240" s="69"/>
      <c r="L240" s="69"/>
      <c r="M240" s="69"/>
      <c r="N240" s="10"/>
      <c r="Q240" s="38"/>
      <c r="R240" s="10"/>
      <c r="S240" s="10"/>
      <c r="T240" s="10"/>
      <c r="U240" s="230"/>
      <c r="V240" s="38"/>
      <c r="W240" s="38"/>
      <c r="X240" s="30"/>
      <c r="Y240" s="31"/>
      <c r="Z240" s="1836"/>
      <c r="AA240" s="56"/>
      <c r="AB240" s="3024"/>
      <c r="AC240" s="38"/>
      <c r="AD240" s="38"/>
      <c r="AE240" s="38"/>
      <c r="AF240" s="30"/>
      <c r="AG240" s="81"/>
      <c r="AH240" s="230"/>
      <c r="AI240" s="59"/>
      <c r="AJ240" s="1767"/>
      <c r="AK240" s="30"/>
      <c r="AL240" s="31"/>
      <c r="AM240" s="1987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</row>
    <row r="241" spans="2:89">
      <c r="B241" s="10"/>
      <c r="C241" s="1653"/>
      <c r="D241" s="10"/>
      <c r="E241" s="10"/>
      <c r="F241" s="28"/>
      <c r="G241" s="39"/>
      <c r="H241" s="31"/>
      <c r="I241" s="3135"/>
      <c r="J241" s="9"/>
      <c r="K241" s="9"/>
      <c r="L241" s="9"/>
      <c r="M241" s="9"/>
      <c r="N241" s="10"/>
      <c r="Q241" s="38"/>
      <c r="R241" s="10"/>
      <c r="S241" s="10"/>
      <c r="T241" s="10"/>
      <c r="U241" s="230"/>
      <c r="V241" s="38"/>
      <c r="W241" s="38"/>
      <c r="X241" s="30"/>
      <c r="Y241" s="31"/>
      <c r="Z241" s="1836"/>
      <c r="AA241" s="3035"/>
      <c r="AB241" s="3024"/>
      <c r="AC241" s="38"/>
      <c r="AD241" s="38"/>
      <c r="AE241" s="38"/>
      <c r="AF241" s="30"/>
      <c r="AG241" s="153"/>
      <c r="AH241" s="30"/>
      <c r="AI241" s="31"/>
      <c r="AJ241" s="1836"/>
      <c r="AK241" s="228"/>
      <c r="AL241" s="31"/>
      <c r="AM241" s="1836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</row>
    <row r="242" spans="2:89">
      <c r="B242" s="10"/>
      <c r="C242" s="1653"/>
      <c r="D242" s="10"/>
      <c r="E242" s="10"/>
      <c r="F242" s="28"/>
      <c r="G242" s="30"/>
      <c r="H242" s="31"/>
      <c r="I242" s="3140"/>
      <c r="J242" s="9"/>
      <c r="K242" s="9"/>
      <c r="L242" s="9"/>
      <c r="M242" s="9"/>
      <c r="N242" s="10"/>
      <c r="Q242" s="38"/>
      <c r="R242" s="10"/>
      <c r="S242" s="10"/>
      <c r="T242" s="10"/>
      <c r="U242" s="30"/>
      <c r="V242" s="38"/>
      <c r="W242" s="38"/>
      <c r="X242" s="30"/>
      <c r="Y242" s="28"/>
      <c r="Z242" s="1836"/>
      <c r="AA242" s="56"/>
      <c r="AB242" s="3024"/>
      <c r="AC242" s="38"/>
      <c r="AD242" s="38"/>
      <c r="AE242" s="38"/>
      <c r="AF242" s="30"/>
      <c r="AG242" s="38"/>
      <c r="AH242" s="608"/>
      <c r="AI242" s="608"/>
      <c r="AJ242" s="1836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</row>
    <row r="243" spans="2:89" ht="15.5">
      <c r="B243" s="10"/>
      <c r="C243" s="1653"/>
      <c r="D243" s="10"/>
      <c r="E243" s="10"/>
      <c r="F243" s="37"/>
      <c r="G243" s="38"/>
      <c r="H243" s="39"/>
      <c r="I243" s="3100"/>
      <c r="J243" s="69"/>
      <c r="K243" s="395"/>
      <c r="L243" s="65"/>
      <c r="M243" s="9"/>
      <c r="N243" s="10"/>
      <c r="Q243" s="38"/>
      <c r="R243" s="10"/>
      <c r="S243" s="10"/>
      <c r="T243" s="10"/>
      <c r="U243" s="30"/>
      <c r="V243" s="38"/>
      <c r="W243" s="38"/>
      <c r="X243" s="2437"/>
      <c r="Y243" s="3060"/>
      <c r="Z243" s="3061"/>
      <c r="AA243" s="56"/>
      <c r="AB243" s="3024"/>
      <c r="AC243" s="38"/>
      <c r="AD243" s="38"/>
      <c r="AE243" s="38"/>
      <c r="AF243" s="230"/>
      <c r="AG243" s="59"/>
      <c r="AH243" s="2437"/>
      <c r="AI243" s="3036"/>
      <c r="AJ243" s="3037"/>
      <c r="AK243" s="28"/>
      <c r="AL243" s="30"/>
      <c r="AM243" s="31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</row>
    <row r="244" spans="2:89" ht="14.25" customHeight="1">
      <c r="B244" s="10"/>
      <c r="C244" s="1653"/>
      <c r="D244" s="10"/>
      <c r="E244" s="10"/>
      <c r="F244" s="38"/>
      <c r="G244" s="56"/>
      <c r="H244" s="38"/>
      <c r="I244" s="3141"/>
      <c r="J244" s="678"/>
      <c r="K244" s="69"/>
      <c r="L244" s="38"/>
      <c r="M244" s="9"/>
      <c r="N244" s="10"/>
      <c r="Q244" s="38"/>
      <c r="R244" s="10"/>
      <c r="S244" s="10"/>
      <c r="T244" s="10"/>
      <c r="U244" s="30"/>
      <c r="V244" s="2858"/>
      <c r="W244" s="38"/>
      <c r="X244" s="230"/>
      <c r="Y244" s="122"/>
      <c r="Z244" s="122"/>
      <c r="AA244" s="56"/>
      <c r="AB244" s="3024"/>
      <c r="AC244" s="38"/>
      <c r="AD244" s="38"/>
      <c r="AE244" s="38"/>
      <c r="AF244" s="30"/>
      <c r="AG244" s="38"/>
      <c r="AH244" s="30"/>
      <c r="AI244" s="31"/>
      <c r="AJ244" s="1836"/>
      <c r="AK244" s="38"/>
      <c r="AL244" s="30"/>
      <c r="AM244" s="31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</row>
    <row r="245" spans="2:89" ht="13.5" customHeight="1">
      <c r="B245" s="10"/>
      <c r="C245" s="1653"/>
      <c r="D245" s="10"/>
      <c r="E245" s="10"/>
      <c r="F245" s="302"/>
      <c r="G245" s="63"/>
      <c r="H245" s="59"/>
      <c r="I245" s="3142"/>
      <c r="J245" s="678"/>
      <c r="K245" s="69"/>
      <c r="L245" s="16"/>
      <c r="M245" s="9"/>
      <c r="N245" s="10"/>
      <c r="Q245" s="38"/>
      <c r="R245" s="10"/>
      <c r="S245" s="10"/>
      <c r="T245" s="10"/>
      <c r="U245" s="30"/>
      <c r="V245" s="2858"/>
      <c r="W245" s="38"/>
      <c r="X245" s="2437"/>
      <c r="Y245" s="122"/>
      <c r="Z245" s="38"/>
      <c r="AA245" s="56"/>
      <c r="AB245" s="3024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</row>
    <row r="246" spans="2:89" ht="15.5">
      <c r="B246" s="10"/>
      <c r="C246" s="1653"/>
      <c r="D246" s="10"/>
      <c r="E246" s="10"/>
      <c r="F246" s="28"/>
      <c r="G246" s="30"/>
      <c r="H246" s="31"/>
      <c r="I246" s="3142"/>
      <c r="J246" s="678"/>
      <c r="K246" s="69"/>
      <c r="L246" s="10"/>
      <c r="M246" s="9"/>
      <c r="N246" s="38"/>
      <c r="O246" s="10"/>
      <c r="P246" s="10"/>
      <c r="Q246" s="38"/>
      <c r="R246" s="10"/>
      <c r="S246" s="10"/>
      <c r="T246" s="10"/>
      <c r="U246" s="30"/>
      <c r="V246" s="38"/>
      <c r="W246" s="38"/>
      <c r="X246" s="30"/>
      <c r="Y246" s="122"/>
      <c r="Z246" s="122"/>
      <c r="AA246" s="56"/>
      <c r="AB246" s="3024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</row>
    <row r="247" spans="2:89" ht="14.4" customHeight="1">
      <c r="B247" s="10"/>
      <c r="C247" s="1653"/>
      <c r="D247" s="10"/>
      <c r="E247" s="10"/>
      <c r="F247" s="38"/>
      <c r="G247" s="30"/>
      <c r="H247" s="38"/>
      <c r="I247" s="3074"/>
      <c r="J247" s="688"/>
      <c r="K247" s="69"/>
      <c r="L247" s="1944"/>
      <c r="M247" s="9"/>
      <c r="N247" s="9"/>
      <c r="O247" s="495"/>
      <c r="P247" s="9"/>
      <c r="Q247" s="38"/>
      <c r="R247" s="10"/>
      <c r="S247" s="10"/>
      <c r="T247" s="10"/>
      <c r="U247" s="30"/>
      <c r="V247" s="38"/>
      <c r="W247" s="38"/>
      <c r="X247" s="230"/>
      <c r="Y247" s="122"/>
      <c r="Z247" s="3134"/>
      <c r="AA247" s="56"/>
      <c r="AB247" s="3024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</row>
    <row r="248" spans="2:89" ht="15.5">
      <c r="B248" s="10"/>
      <c r="C248" s="1653"/>
      <c r="D248" s="10"/>
      <c r="E248" s="10"/>
      <c r="F248" s="28"/>
      <c r="G248" s="192"/>
      <c r="H248" s="192"/>
      <c r="I248" s="3074"/>
      <c r="J248" s="920"/>
      <c r="K248" s="9"/>
      <c r="L248" s="16"/>
      <c r="M248" s="9"/>
      <c r="N248" s="9"/>
      <c r="O248" s="9"/>
      <c r="P248" s="9"/>
      <c r="Q248" s="38"/>
      <c r="R248" s="10"/>
      <c r="S248" s="10"/>
      <c r="T248" s="10"/>
      <c r="U248" s="30"/>
      <c r="V248" s="38"/>
      <c r="W248" s="38"/>
      <c r="X248" s="230"/>
      <c r="Y248" s="122"/>
      <c r="Z248" s="3038"/>
      <c r="AA248" s="56"/>
      <c r="AB248" s="3024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</row>
    <row r="249" spans="2:89" ht="15.5">
      <c r="B249" s="10"/>
      <c r="C249" s="1653"/>
      <c r="D249" s="10"/>
      <c r="E249" s="10"/>
      <c r="F249" s="28"/>
      <c r="G249" s="30"/>
      <c r="H249" s="31"/>
      <c r="I249" s="3075"/>
      <c r="J249" s="9"/>
      <c r="K249" s="4"/>
      <c r="L249" s="16"/>
      <c r="M249" s="9"/>
      <c r="N249" s="9"/>
      <c r="O249" s="10"/>
      <c r="P249" s="10"/>
      <c r="Q249" s="38"/>
      <c r="R249" s="10"/>
      <c r="S249" s="10"/>
      <c r="T249" s="10"/>
      <c r="U249" s="30"/>
      <c r="V249" s="604"/>
      <c r="W249" s="38"/>
      <c r="X249" s="230"/>
      <c r="Y249" s="122"/>
      <c r="Z249" s="3038"/>
      <c r="AA249" s="56"/>
      <c r="AB249" s="3024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</row>
    <row r="250" spans="2:89" ht="15.5">
      <c r="B250" s="10"/>
      <c r="C250" s="1653"/>
      <c r="D250" s="10"/>
      <c r="E250" s="10"/>
      <c r="F250" s="28"/>
      <c r="G250" s="30"/>
      <c r="H250" s="59"/>
      <c r="I250" s="3142"/>
      <c r="J250" s="9"/>
      <c r="K250" s="70"/>
      <c r="L250" s="94"/>
      <c r="M250" s="9"/>
      <c r="N250" s="9"/>
      <c r="O250" s="9"/>
      <c r="P250" s="9"/>
      <c r="Q250" s="38"/>
      <c r="R250" s="10"/>
      <c r="S250" s="10"/>
      <c r="T250" s="10"/>
      <c r="U250" s="50"/>
      <c r="V250" s="38"/>
      <c r="W250" s="38"/>
      <c r="X250" s="230"/>
      <c r="Y250" s="122"/>
      <c r="Z250" s="3038"/>
      <c r="AA250" s="56"/>
      <c r="AB250" s="3024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</row>
    <row r="251" spans="2:89" ht="15.5">
      <c r="B251" s="10"/>
      <c r="C251" s="1653"/>
      <c r="D251" s="10"/>
      <c r="E251" s="10"/>
      <c r="F251" s="38"/>
      <c r="G251" s="39"/>
      <c r="H251" s="38"/>
      <c r="I251" s="3142"/>
      <c r="J251" s="9"/>
      <c r="K251" s="4"/>
      <c r="L251" s="94"/>
      <c r="M251" s="9"/>
      <c r="N251" s="9"/>
      <c r="O251" s="9"/>
      <c r="P251" s="9"/>
      <c r="Q251" s="1536"/>
      <c r="R251" s="10"/>
      <c r="S251" s="10"/>
      <c r="T251" s="10"/>
      <c r="U251" s="30"/>
      <c r="V251" s="38"/>
      <c r="W251" s="38"/>
      <c r="X251" s="230"/>
      <c r="Y251" s="122"/>
      <c r="Z251" s="3038"/>
      <c r="AA251" s="56"/>
      <c r="AB251" s="3024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</row>
    <row r="252" spans="2:89" ht="14.25" customHeight="1">
      <c r="B252" s="10"/>
      <c r="C252" s="1653"/>
      <c r="D252" s="10"/>
      <c r="E252" s="10"/>
      <c r="F252" s="38"/>
      <c r="G252" s="39"/>
      <c r="H252" s="38"/>
      <c r="I252" s="3142"/>
      <c r="J252" s="9"/>
      <c r="K252" s="395"/>
      <c r="L252" s="10"/>
      <c r="M252" s="9"/>
      <c r="N252" s="9"/>
      <c r="O252" s="9"/>
      <c r="P252" s="9"/>
      <c r="Q252" s="38"/>
      <c r="R252" s="38"/>
      <c r="S252" s="38"/>
      <c r="T252" s="38"/>
      <c r="U252" s="38"/>
      <c r="V252" s="38"/>
      <c r="W252" s="38"/>
      <c r="X252" s="2785"/>
      <c r="Y252" s="38"/>
      <c r="Z252" s="38"/>
      <c r="AA252" s="3062"/>
      <c r="AB252" s="38"/>
      <c r="AC252" s="38"/>
      <c r="AD252" s="688"/>
      <c r="AE252" s="38"/>
      <c r="AF252" s="38"/>
      <c r="AG252" s="2785"/>
      <c r="AH252" s="38"/>
      <c r="AI252" s="38"/>
      <c r="AJ252" s="3062"/>
      <c r="AK252" s="38"/>
      <c r="AL252" s="38"/>
      <c r="AM252" s="68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</row>
    <row r="253" spans="2:89" ht="14.4" customHeight="1">
      <c r="B253" s="10"/>
      <c r="C253" s="1653"/>
      <c r="D253" s="10"/>
      <c r="E253" s="10"/>
      <c r="F253" s="38"/>
      <c r="G253" s="39"/>
      <c r="H253" s="38"/>
      <c r="I253" s="3074"/>
      <c r="J253" s="3143"/>
      <c r="K253" s="9"/>
      <c r="L253" s="10"/>
      <c r="M253" s="9"/>
      <c r="N253" s="9"/>
      <c r="O253" s="9"/>
      <c r="P253" s="9"/>
      <c r="Q253" s="1767"/>
      <c r="R253" s="38"/>
      <c r="S253" s="38"/>
      <c r="T253" s="38"/>
      <c r="U253" s="30"/>
      <c r="V253" s="31"/>
      <c r="W253" s="38"/>
      <c r="X253" s="3052"/>
      <c r="Y253" s="2788"/>
      <c r="Z253" s="1536"/>
      <c r="AA253" s="3052"/>
      <c r="AB253" s="2788"/>
      <c r="AC253" s="1536"/>
      <c r="AD253" s="3052"/>
      <c r="AE253" s="2788"/>
      <c r="AF253" s="1536"/>
      <c r="AG253" s="3052"/>
      <c r="AH253" s="2788"/>
      <c r="AI253" s="1536"/>
      <c r="AJ253" s="3052"/>
      <c r="AK253" s="2788"/>
      <c r="AL253" s="1536"/>
      <c r="AM253" s="3052"/>
      <c r="AN253" s="2788"/>
      <c r="AO253" s="1536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</row>
    <row r="254" spans="2:89" ht="14.25" customHeight="1">
      <c r="B254" s="10"/>
      <c r="C254" s="1653"/>
      <c r="D254" s="10"/>
      <c r="E254" s="10"/>
      <c r="F254" s="38"/>
      <c r="G254" s="56"/>
      <c r="H254" s="38"/>
      <c r="I254" s="3076"/>
      <c r="J254" s="3143"/>
      <c r="K254" s="9"/>
      <c r="L254" s="10"/>
      <c r="M254" s="9"/>
      <c r="N254" s="9"/>
      <c r="O254" s="9"/>
      <c r="P254" s="9"/>
      <c r="Q254" s="1836"/>
      <c r="R254" s="38"/>
      <c r="S254" s="38"/>
      <c r="T254" s="38"/>
      <c r="U254" s="38"/>
      <c r="V254" s="38"/>
      <c r="W254" s="122"/>
      <c r="X254" s="59"/>
      <c r="Y254" s="283"/>
      <c r="Z254" s="1767"/>
      <c r="AA254" s="608"/>
      <c r="AB254" s="608"/>
      <c r="AC254" s="1767"/>
      <c r="AD254" s="3136"/>
      <c r="AE254" s="59"/>
      <c r="AF254" s="1767"/>
      <c r="AG254" s="59"/>
      <c r="AH254" s="283"/>
      <c r="AI254" s="1767"/>
      <c r="AJ254" s="608"/>
      <c r="AK254" s="608"/>
      <c r="AL254" s="1767"/>
      <c r="AM254" s="3136"/>
      <c r="AN254" s="59"/>
      <c r="AO254" s="1767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</row>
    <row r="255" spans="2:89" ht="14.25" customHeight="1">
      <c r="B255" s="10"/>
      <c r="C255" s="1653"/>
      <c r="D255" s="10"/>
      <c r="E255" s="10"/>
      <c r="F255" s="38"/>
      <c r="G255" s="39"/>
      <c r="H255" s="38"/>
      <c r="I255" s="3076"/>
      <c r="J255" s="3143"/>
      <c r="K255" s="9"/>
      <c r="L255" s="830"/>
      <c r="M255" s="9"/>
      <c r="N255" s="9"/>
      <c r="O255" s="9"/>
      <c r="P255" s="9"/>
      <c r="Q255" s="1836"/>
      <c r="R255" s="38"/>
      <c r="S255" s="38"/>
      <c r="T255" s="38"/>
      <c r="U255" s="38"/>
      <c r="V255" s="38"/>
      <c r="W255" s="122"/>
      <c r="X255" s="31"/>
      <c r="Y255" s="31"/>
      <c r="Z255" s="3022"/>
      <c r="AA255" s="608"/>
      <c r="AB255" s="608"/>
      <c r="AC255" s="1836"/>
      <c r="AD255" s="30"/>
      <c r="AE255" s="31"/>
      <c r="AF255" s="1836"/>
      <c r="AG255" s="31"/>
      <c r="AH255" s="31"/>
      <c r="AI255" s="3022"/>
      <c r="AJ255" s="608"/>
      <c r="AK255" s="608"/>
      <c r="AL255" s="1836"/>
      <c r="AM255" s="30"/>
      <c r="AN255" s="31"/>
      <c r="AO255" s="1836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</row>
    <row r="256" spans="2:89" ht="13.5" customHeight="1">
      <c r="B256" s="10"/>
      <c r="C256" s="1653"/>
      <c r="D256" s="10"/>
      <c r="E256" s="10"/>
      <c r="F256" s="28"/>
      <c r="G256" s="30"/>
      <c r="H256" s="31"/>
      <c r="I256" s="3029"/>
      <c r="J256" s="920"/>
      <c r="K256" s="9"/>
      <c r="L256" s="16"/>
      <c r="M256" s="9"/>
      <c r="N256" s="28"/>
      <c r="O256" s="10"/>
      <c r="P256" s="4"/>
      <c r="Q256" s="1836"/>
      <c r="R256" s="38"/>
      <c r="S256" s="39"/>
      <c r="T256" s="38"/>
      <c r="U256" s="38"/>
      <c r="V256" s="38"/>
      <c r="W256" s="38"/>
      <c r="X256" s="31"/>
      <c r="Y256" s="31"/>
      <c r="Z256" s="1767"/>
      <c r="AA256" s="30"/>
      <c r="AB256" s="31"/>
      <c r="AC256" s="1836"/>
      <c r="AD256" s="230"/>
      <c r="AE256" s="59"/>
      <c r="AF256" s="1767"/>
      <c r="AG256" s="31"/>
      <c r="AH256" s="31"/>
      <c r="AI256" s="1767"/>
      <c r="AJ256" s="30"/>
      <c r="AK256" s="31"/>
      <c r="AL256" s="1836"/>
      <c r="AM256" s="230"/>
      <c r="AN256" s="59"/>
      <c r="AO256" s="1767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</row>
    <row r="257" spans="2:89" ht="14.25" customHeight="1">
      <c r="B257" s="10"/>
      <c r="C257" s="1653"/>
      <c r="D257" s="10"/>
      <c r="E257" s="10"/>
      <c r="F257" s="38"/>
      <c r="G257" s="30"/>
      <c r="H257" s="39"/>
      <c r="I257" s="3029"/>
      <c r="J257" s="9"/>
      <c r="K257" s="1003"/>
      <c r="L257" s="10"/>
      <c r="M257" s="9"/>
      <c r="N257" s="53"/>
      <c r="O257" s="10"/>
      <c r="P257" s="90"/>
      <c r="Q257" s="1836"/>
      <c r="R257" s="38"/>
      <c r="S257" s="38"/>
      <c r="T257" s="38"/>
      <c r="U257" s="38"/>
      <c r="V257" s="38"/>
      <c r="W257" s="38"/>
      <c r="X257" s="608"/>
      <c r="Y257" s="608"/>
      <c r="Z257" s="1767"/>
      <c r="AA257" s="30"/>
      <c r="AB257" s="31"/>
      <c r="AC257" s="1836"/>
      <c r="AD257" s="230"/>
      <c r="AE257" s="59"/>
      <c r="AF257" s="1836"/>
      <c r="AG257" s="608"/>
      <c r="AH257" s="608"/>
      <c r="AI257" s="1767"/>
      <c r="AJ257" s="30"/>
      <c r="AK257" s="31"/>
      <c r="AL257" s="1836"/>
      <c r="AM257" s="230"/>
      <c r="AN257" s="59"/>
      <c r="AO257" s="1836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</row>
    <row r="258" spans="2:89">
      <c r="B258" s="10"/>
      <c r="C258" s="1653"/>
      <c r="D258" s="10"/>
      <c r="E258" s="10"/>
      <c r="F258" s="28"/>
      <c r="G258" s="30"/>
      <c r="H258" s="608"/>
      <c r="I258" s="3100"/>
      <c r="J258" s="9"/>
      <c r="K258" s="30"/>
      <c r="L258" s="16"/>
      <c r="M258" s="9"/>
      <c r="N258" s="28"/>
      <c r="P258" s="4"/>
      <c r="Q258" s="2487"/>
      <c r="R258" s="38"/>
      <c r="S258" s="38"/>
      <c r="T258" s="38"/>
      <c r="U258" s="38"/>
      <c r="V258" s="38"/>
      <c r="W258" s="38"/>
      <c r="X258" s="608"/>
      <c r="Y258" s="608"/>
      <c r="Z258" s="1836"/>
      <c r="AA258" s="38"/>
      <c r="AB258" s="38"/>
      <c r="AC258" s="38"/>
      <c r="AD258" s="230"/>
      <c r="AE258" s="59"/>
      <c r="AF258" s="3037"/>
      <c r="AG258" s="608"/>
      <c r="AH258" s="608"/>
      <c r="AI258" s="1836"/>
      <c r="AJ258" s="38"/>
      <c r="AK258" s="38"/>
      <c r="AL258" s="38"/>
      <c r="AM258" s="230"/>
      <c r="AN258" s="59"/>
      <c r="AO258" s="3037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</row>
    <row r="259" spans="2:89" ht="14.25" customHeight="1">
      <c r="B259" s="10"/>
      <c r="C259" s="1653"/>
      <c r="D259" s="10"/>
      <c r="E259" s="10"/>
      <c r="F259" s="38"/>
      <c r="G259" s="39"/>
      <c r="H259" s="38"/>
      <c r="I259" s="3074"/>
      <c r="J259" s="9"/>
      <c r="K259" s="30"/>
      <c r="L259" s="94"/>
      <c r="M259" s="9"/>
      <c r="N259" s="28"/>
      <c r="P259" s="30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89"/>
      <c r="AB259" s="63"/>
      <c r="AC259" s="59"/>
      <c r="AD259" s="230"/>
      <c r="AE259" s="59"/>
      <c r="AF259" s="3037"/>
      <c r="AG259" s="38"/>
      <c r="AH259" s="38"/>
      <c r="AI259" s="38"/>
      <c r="AJ259" s="38"/>
      <c r="AK259" s="38"/>
      <c r="AL259" s="38"/>
      <c r="AM259" s="230"/>
      <c r="AN259" s="59"/>
      <c r="AO259" s="3037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</row>
    <row r="260" spans="2:89" ht="15" customHeight="1">
      <c r="B260" s="10"/>
      <c r="C260" s="1653"/>
      <c r="D260" s="10"/>
      <c r="E260" s="10"/>
      <c r="F260" s="38"/>
      <c r="G260" s="39"/>
      <c r="H260" s="38"/>
      <c r="I260" s="3074"/>
      <c r="J260" s="9"/>
      <c r="K260" s="30"/>
      <c r="L260" s="38"/>
      <c r="M260" s="9"/>
      <c r="N260" s="28"/>
      <c r="P260" s="30"/>
      <c r="Q260" s="38"/>
      <c r="R260" s="38"/>
      <c r="S260" s="38"/>
      <c r="T260" s="38"/>
      <c r="U260" s="30"/>
      <c r="V260" s="30"/>
      <c r="W260" s="38"/>
      <c r="X260" s="38"/>
      <c r="Y260" s="38"/>
      <c r="Z260" s="38"/>
      <c r="AA260" s="28"/>
      <c r="AB260" s="30"/>
      <c r="AC260" s="31"/>
      <c r="AD260" s="30"/>
      <c r="AE260" s="31"/>
      <c r="AF260" s="1836"/>
      <c r="AG260" s="38"/>
      <c r="AH260" s="38"/>
      <c r="AI260" s="38"/>
      <c r="AJ260" s="38"/>
      <c r="AK260" s="38"/>
      <c r="AL260" s="38"/>
      <c r="AM260" s="30"/>
      <c r="AN260" s="31"/>
      <c r="AO260" s="1836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</row>
    <row r="261" spans="2:89">
      <c r="B261" s="10"/>
      <c r="C261" s="1653"/>
      <c r="D261" s="10"/>
      <c r="E261" s="10"/>
      <c r="F261" s="38"/>
      <c r="G261" s="39"/>
      <c r="H261" s="38"/>
      <c r="I261" s="3074"/>
      <c r="J261" s="9"/>
      <c r="K261" s="395"/>
      <c r="L261" s="16"/>
      <c r="M261" s="9"/>
      <c r="N261" s="38"/>
      <c r="P261" s="30"/>
      <c r="Q261" s="38"/>
      <c r="R261" s="38"/>
      <c r="S261" s="39"/>
      <c r="T261" s="38"/>
      <c r="U261" s="94"/>
      <c r="V261" s="38"/>
      <c r="W261" s="38"/>
      <c r="X261" s="81"/>
      <c r="Y261" s="38"/>
      <c r="Z261" s="38"/>
      <c r="AA261" s="28"/>
      <c r="AB261" s="30"/>
      <c r="AC261" s="31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</row>
    <row r="262" spans="2:89">
      <c r="B262" s="10"/>
      <c r="C262" s="1653"/>
      <c r="D262" s="10"/>
      <c r="E262" s="10"/>
      <c r="F262" s="38"/>
      <c r="G262" s="39"/>
      <c r="H262" s="38"/>
      <c r="I262" s="3074"/>
      <c r="J262" s="3143"/>
      <c r="K262" s="9"/>
      <c r="L262" s="16"/>
      <c r="M262" s="9"/>
      <c r="N262" s="38"/>
      <c r="P262" s="10"/>
      <c r="Q262" s="38"/>
      <c r="R262" s="38"/>
      <c r="S262" s="39"/>
      <c r="T262" s="38"/>
      <c r="U262" s="230"/>
      <c r="V262" s="38"/>
      <c r="W262" s="38"/>
      <c r="X262" s="192"/>
      <c r="Y262" s="38"/>
      <c r="Z262" s="38"/>
      <c r="AA262" s="57"/>
      <c r="AB262" s="30"/>
      <c r="AC262" s="59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</row>
    <row r="263" spans="2:89">
      <c r="B263" s="10"/>
      <c r="C263" s="1653"/>
      <c r="D263" s="10"/>
      <c r="E263" s="10"/>
      <c r="F263" s="38"/>
      <c r="G263" s="39"/>
      <c r="H263" s="38"/>
      <c r="I263" s="3029"/>
      <c r="J263" s="3143"/>
      <c r="K263" s="9"/>
      <c r="L263" s="94"/>
      <c r="M263" s="9"/>
      <c r="N263" s="28"/>
      <c r="Q263" s="1536"/>
      <c r="R263" s="38"/>
      <c r="S263" s="39"/>
      <c r="T263" s="38"/>
      <c r="U263" s="230"/>
      <c r="V263" s="38"/>
      <c r="W263" s="38"/>
      <c r="X263" s="192"/>
      <c r="Y263" s="69"/>
      <c r="Z263" s="38"/>
      <c r="AA263" s="263"/>
      <c r="AB263" s="30"/>
      <c r="AC263" s="59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</row>
    <row r="264" spans="2:89">
      <c r="B264" s="10"/>
      <c r="C264" s="1653"/>
      <c r="D264" s="10"/>
      <c r="E264" s="10"/>
      <c r="F264" s="38"/>
      <c r="G264" s="39"/>
      <c r="H264" s="38"/>
      <c r="I264" s="3029"/>
      <c r="J264" s="3143"/>
      <c r="K264" s="9"/>
      <c r="L264" s="10"/>
      <c r="M264" s="9"/>
      <c r="N264" s="80"/>
      <c r="Q264" s="3095"/>
      <c r="R264" s="38"/>
      <c r="S264" s="39"/>
      <c r="T264" s="38"/>
      <c r="U264" s="230"/>
      <c r="V264" s="2713"/>
      <c r="W264" s="38"/>
      <c r="X264" s="192"/>
      <c r="Y264" s="69"/>
      <c r="Z264" s="38"/>
      <c r="AA264" s="52"/>
      <c r="AB264" s="30"/>
      <c r="AC264" s="31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</row>
    <row r="265" spans="2:89">
      <c r="B265" s="10"/>
      <c r="C265" s="1653"/>
      <c r="D265" s="10"/>
      <c r="E265" s="10"/>
      <c r="F265" s="38"/>
      <c r="G265" s="39"/>
      <c r="H265" s="38"/>
      <c r="I265" s="3029"/>
      <c r="J265" s="920"/>
      <c r="K265" s="9"/>
      <c r="L265" s="10"/>
      <c r="M265" s="9"/>
      <c r="N265" s="28"/>
      <c r="Q265" s="1987"/>
      <c r="R265" s="38"/>
      <c r="S265" s="39"/>
      <c r="T265" s="38"/>
      <c r="U265" s="30"/>
      <c r="V265" s="38"/>
      <c r="W265" s="38"/>
      <c r="X265" s="192"/>
      <c r="Y265" s="69"/>
      <c r="Z265" s="38"/>
      <c r="AA265" s="52"/>
      <c r="AB265" s="30"/>
      <c r="AC265" s="31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</row>
    <row r="266" spans="2:89">
      <c r="B266" s="10"/>
      <c r="C266" s="1653"/>
      <c r="D266" s="10"/>
      <c r="E266" s="10"/>
      <c r="F266" s="38"/>
      <c r="G266" s="39"/>
      <c r="H266" s="38"/>
      <c r="I266" s="3029"/>
      <c r="J266" s="9"/>
      <c r="K266" s="1653"/>
      <c r="L266" s="10"/>
      <c r="M266" s="9"/>
      <c r="N266" s="28"/>
      <c r="Q266" s="1836"/>
      <c r="R266" s="38"/>
      <c r="S266" s="39"/>
      <c r="T266" s="38"/>
      <c r="U266" s="30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</row>
    <row r="267" spans="2:89">
      <c r="B267" s="10"/>
      <c r="C267" s="1653"/>
      <c r="D267" s="10"/>
      <c r="E267" s="10"/>
      <c r="F267" s="38"/>
      <c r="G267" s="39"/>
      <c r="H267" s="38"/>
      <c r="I267" s="3029"/>
      <c r="J267" s="9"/>
      <c r="K267" s="1653"/>
      <c r="L267" s="10"/>
      <c r="M267" s="9"/>
      <c r="N267" s="28"/>
      <c r="Q267" s="1836"/>
      <c r="R267" s="38"/>
      <c r="S267" s="39"/>
      <c r="T267" s="38"/>
      <c r="U267" s="30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</row>
    <row r="268" spans="2:89">
      <c r="B268" s="10"/>
      <c r="C268" s="1653"/>
      <c r="D268" s="10"/>
      <c r="E268" s="10"/>
      <c r="F268" s="66"/>
      <c r="G268" s="66"/>
      <c r="H268" s="79"/>
      <c r="I268" s="3029"/>
      <c r="J268" s="9"/>
      <c r="K268" s="1653"/>
      <c r="L268" s="10"/>
      <c r="M268" s="9"/>
      <c r="N268" s="28"/>
      <c r="Q268" s="1836"/>
      <c r="R268" s="38"/>
      <c r="S268" s="39"/>
      <c r="T268" s="38"/>
      <c r="U268" s="30"/>
      <c r="V268" s="38"/>
      <c r="W268" s="38"/>
      <c r="X268" s="41"/>
      <c r="Y268" s="30"/>
      <c r="Z268" s="17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</row>
    <row r="269" spans="2:89">
      <c r="B269" s="10"/>
      <c r="C269" s="1653"/>
      <c r="D269" s="10"/>
      <c r="E269" s="10"/>
      <c r="F269" s="38"/>
      <c r="G269" s="3131"/>
      <c r="H269" s="38"/>
      <c r="I269" s="3029"/>
      <c r="J269" s="9"/>
      <c r="K269" s="42"/>
      <c r="L269" s="8"/>
      <c r="M269" s="9"/>
      <c r="N269" s="93"/>
      <c r="Q269" s="3095"/>
      <c r="R269" s="38"/>
      <c r="S269" s="39"/>
      <c r="T269" s="38"/>
      <c r="U269" s="30"/>
      <c r="V269" s="38"/>
      <c r="W269" s="38"/>
      <c r="X269" s="2389"/>
      <c r="Y269" s="2177"/>
      <c r="Z269" s="10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</row>
    <row r="270" spans="2:89">
      <c r="B270" s="10"/>
      <c r="C270" s="1653"/>
      <c r="D270" s="10"/>
      <c r="E270" s="10"/>
      <c r="F270" s="38"/>
      <c r="G270" s="39"/>
      <c r="H270" s="38"/>
      <c r="I270" s="3029"/>
      <c r="J270" s="9"/>
      <c r="K270" s="4"/>
      <c r="L270" s="16"/>
      <c r="M270" s="9"/>
      <c r="N270" s="38"/>
      <c r="Q270" s="3022"/>
      <c r="R270" s="38"/>
      <c r="S270" s="39"/>
      <c r="T270" s="38"/>
      <c r="U270" s="30"/>
      <c r="V270" s="38"/>
      <c r="W270" s="38"/>
      <c r="X270" s="1985"/>
      <c r="Y270" s="1956"/>
      <c r="Z270" s="1760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</row>
    <row r="271" spans="2:89" ht="12" customHeight="1">
      <c r="B271" s="10"/>
      <c r="C271" s="1653"/>
      <c r="D271" s="10"/>
      <c r="E271" s="10"/>
      <c r="F271" s="38"/>
      <c r="G271" s="39"/>
      <c r="H271" s="38"/>
      <c r="I271" s="3075"/>
      <c r="J271" s="9"/>
      <c r="K271" s="30"/>
      <c r="L271" s="94"/>
      <c r="M271" s="9"/>
      <c r="N271" s="53"/>
      <c r="Q271" s="3022"/>
      <c r="R271" s="38"/>
      <c r="S271" s="39"/>
      <c r="T271" s="38"/>
      <c r="U271" s="30"/>
      <c r="V271" s="38"/>
      <c r="W271" s="38"/>
      <c r="X271" s="2177"/>
      <c r="Y271" s="2212"/>
      <c r="Z271" s="2243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</row>
    <row r="272" spans="2:89" ht="14.25" customHeight="1">
      <c r="B272" s="10"/>
      <c r="C272" s="1653"/>
      <c r="D272" s="10"/>
      <c r="E272" s="10"/>
      <c r="F272" s="38"/>
      <c r="G272" s="39"/>
      <c r="H272" s="38"/>
      <c r="I272" s="3074"/>
      <c r="J272" s="9"/>
      <c r="K272" s="30"/>
      <c r="L272" s="38"/>
      <c r="M272" s="9"/>
      <c r="N272" s="38"/>
      <c r="Q272" s="1836"/>
      <c r="R272" s="38"/>
      <c r="S272" s="39"/>
      <c r="T272" s="38"/>
      <c r="U272" s="30"/>
      <c r="V272" s="604"/>
      <c r="W272" s="38"/>
      <c r="X272" s="122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</row>
    <row r="273" spans="2:60" ht="12" customHeight="1">
      <c r="B273" s="10"/>
      <c r="C273" s="1653"/>
      <c r="D273" s="10"/>
      <c r="E273" s="10"/>
      <c r="F273" s="38"/>
      <c r="G273" s="39"/>
      <c r="H273" s="38"/>
      <c r="I273" s="3029"/>
      <c r="J273" s="3116"/>
      <c r="K273" s="4"/>
      <c r="L273" s="16"/>
      <c r="M273" s="9"/>
      <c r="N273" s="291"/>
      <c r="Q273" s="38"/>
      <c r="R273" s="38"/>
      <c r="S273" s="39"/>
      <c r="T273" s="38"/>
      <c r="U273" s="50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</row>
    <row r="274" spans="2:60" ht="14.25" customHeight="1">
      <c r="B274" s="10"/>
      <c r="C274" s="1653"/>
      <c r="D274" s="10"/>
      <c r="E274" s="10"/>
      <c r="F274" s="38"/>
      <c r="G274" s="39"/>
      <c r="H274" s="38"/>
      <c r="I274" s="3029"/>
      <c r="J274" s="9"/>
      <c r="K274" s="9"/>
      <c r="L274" s="9"/>
      <c r="M274" s="9"/>
      <c r="N274" s="28"/>
      <c r="Q274" s="38"/>
      <c r="R274" s="10"/>
      <c r="S274" s="1653"/>
      <c r="T274" s="10"/>
      <c r="U274" s="10"/>
      <c r="V274" s="10"/>
      <c r="W274" s="10"/>
      <c r="X274" s="2785"/>
      <c r="Y274" s="10"/>
      <c r="Z274" s="10"/>
      <c r="AA274" s="3144"/>
      <c r="AB274" s="10"/>
      <c r="AC274" s="10"/>
      <c r="AD274" s="92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</row>
    <row r="275" spans="2:60" ht="14.25" customHeight="1">
      <c r="B275" s="10"/>
      <c r="C275" s="1653"/>
      <c r="D275" s="10"/>
      <c r="E275" s="10"/>
      <c r="F275" s="38"/>
      <c r="G275" s="39"/>
      <c r="H275" s="38"/>
      <c r="I275" s="3029"/>
      <c r="J275" s="9"/>
      <c r="K275" s="9"/>
      <c r="L275" s="9"/>
      <c r="M275" s="9"/>
      <c r="N275" s="28"/>
      <c r="Q275" s="38"/>
      <c r="R275" s="10"/>
      <c r="S275" s="1653"/>
      <c r="T275" s="10"/>
      <c r="U275" s="30"/>
      <c r="V275" s="10"/>
      <c r="W275" s="10"/>
      <c r="X275" s="3052"/>
      <c r="Y275" s="2788"/>
      <c r="Z275" s="1536"/>
      <c r="AA275" s="3052"/>
      <c r="AB275" s="2788"/>
      <c r="AC275" s="1536"/>
      <c r="AD275" s="1985"/>
      <c r="AE275" s="1956"/>
      <c r="AF275" s="176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</row>
    <row r="276" spans="2:60" ht="13.5" customHeight="1">
      <c r="B276" s="10"/>
      <c r="C276" s="1653"/>
      <c r="D276" s="10"/>
      <c r="E276" s="10"/>
      <c r="F276" s="38"/>
      <c r="G276" s="39"/>
      <c r="H276" s="38"/>
      <c r="I276" s="3029"/>
      <c r="J276" s="9"/>
      <c r="K276" s="9"/>
      <c r="L276" s="9"/>
      <c r="M276" s="9"/>
      <c r="N276" s="38"/>
      <c r="Q276" s="1767"/>
      <c r="R276" s="10"/>
      <c r="S276" s="1653"/>
      <c r="T276" s="10"/>
      <c r="U276" s="10"/>
      <c r="V276" s="10"/>
      <c r="W276" s="10"/>
      <c r="X276" s="1463"/>
      <c r="Y276" s="1464"/>
      <c r="Z276" s="1942"/>
      <c r="AA276" s="1469"/>
      <c r="AB276" s="1469"/>
      <c r="AC276" s="1942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</row>
    <row r="277" spans="2:60" ht="15.5">
      <c r="B277" s="10"/>
      <c r="C277" s="1653"/>
      <c r="D277" s="10"/>
      <c r="E277" s="10"/>
      <c r="F277" s="266"/>
      <c r="G277" s="30"/>
      <c r="H277" s="31"/>
      <c r="I277" s="3072"/>
      <c r="J277" s="9"/>
      <c r="K277" s="9"/>
      <c r="L277" s="9"/>
      <c r="M277" s="9"/>
      <c r="N277" s="28"/>
      <c r="Q277" s="1836"/>
      <c r="R277" s="10"/>
      <c r="S277" s="1653"/>
      <c r="T277" s="10"/>
      <c r="U277" s="10"/>
      <c r="V277" s="10"/>
      <c r="W277" s="10"/>
      <c r="X277" s="17"/>
      <c r="Y277" s="17"/>
      <c r="Z277" s="1977"/>
      <c r="AA277" s="10"/>
      <c r="AB277" s="10"/>
      <c r="AC277" s="10"/>
      <c r="AD277" s="30"/>
      <c r="AE277" s="31"/>
      <c r="AF277" s="1836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</row>
    <row r="278" spans="2:60">
      <c r="B278" s="10"/>
      <c r="C278" s="1653"/>
      <c r="D278" s="10"/>
      <c r="E278" s="10"/>
      <c r="F278" s="38"/>
      <c r="G278" s="56"/>
      <c r="H278" s="38"/>
      <c r="I278" s="3087"/>
      <c r="J278" s="9"/>
      <c r="K278" s="9"/>
      <c r="L278" s="9"/>
      <c r="M278" s="9"/>
      <c r="N278" s="28"/>
      <c r="Q278" s="1767"/>
      <c r="R278" s="10"/>
      <c r="S278" s="1653"/>
      <c r="T278" s="10"/>
      <c r="U278" s="4"/>
      <c r="V278" s="17"/>
      <c r="W278" s="10"/>
      <c r="X278" s="17"/>
      <c r="Y278" s="17"/>
      <c r="Z278" s="1942"/>
      <c r="AA278" s="30"/>
      <c r="AB278" s="31"/>
      <c r="AC278" s="1836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</row>
    <row r="279" spans="2:60" ht="14.25" customHeight="1">
      <c r="B279" s="10"/>
      <c r="C279" s="1653"/>
      <c r="D279" s="10"/>
      <c r="E279" s="10"/>
      <c r="F279" s="58"/>
      <c r="G279" s="30"/>
      <c r="H279" s="63"/>
      <c r="I279" s="3100"/>
      <c r="J279" s="9"/>
      <c r="K279" s="9"/>
      <c r="L279" s="9"/>
      <c r="M279" s="9"/>
      <c r="N279" s="263"/>
      <c r="Q279" s="1836"/>
      <c r="R279" s="10"/>
      <c r="S279" s="1653"/>
      <c r="T279" s="10"/>
      <c r="U279" s="10"/>
      <c r="V279" s="10"/>
      <c r="W279" s="10"/>
      <c r="X279" s="1469"/>
      <c r="Y279" s="1469"/>
      <c r="Z279" s="1942"/>
      <c r="AA279" s="30"/>
      <c r="AB279" s="31"/>
      <c r="AC279" s="1836"/>
      <c r="AD279" s="230"/>
      <c r="AE279" s="59"/>
      <c r="AF279" s="1836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</row>
    <row r="280" spans="2:60">
      <c r="B280" s="10"/>
      <c r="C280" s="1653"/>
      <c r="D280" s="10"/>
      <c r="E280" s="10"/>
      <c r="F280" s="80"/>
      <c r="G280" s="30"/>
      <c r="H280" s="31"/>
      <c r="I280" s="3074"/>
      <c r="J280" s="9"/>
      <c r="K280" s="9"/>
      <c r="L280" s="9"/>
      <c r="M280" s="9"/>
      <c r="N280" s="28"/>
      <c r="Q280" s="3037"/>
      <c r="R280" s="10"/>
      <c r="S280" s="1653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230"/>
      <c r="AE280" s="59"/>
      <c r="AF280" s="3037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</row>
    <row r="281" spans="2:60" ht="13.5" customHeight="1">
      <c r="B281" s="10"/>
      <c r="C281" s="1653"/>
      <c r="D281" s="10"/>
      <c r="E281" s="10"/>
      <c r="F281" s="28"/>
      <c r="G281" s="30"/>
      <c r="H281" s="31"/>
      <c r="I281" s="3074"/>
      <c r="J281" s="9"/>
      <c r="K281" s="9"/>
      <c r="L281" s="9"/>
      <c r="M281" s="9"/>
      <c r="N281" s="28"/>
      <c r="Q281" s="3037"/>
      <c r="R281" s="10"/>
      <c r="S281" s="1653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230"/>
      <c r="AE281" s="59"/>
      <c r="AF281" s="3037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</row>
    <row r="282" spans="2:60" ht="14.25" customHeight="1">
      <c r="B282" s="10"/>
      <c r="C282" s="1653"/>
      <c r="D282" s="10"/>
      <c r="E282" s="10"/>
      <c r="F282" s="31"/>
      <c r="G282" s="30"/>
      <c r="H282" s="31"/>
      <c r="I282" s="3074"/>
      <c r="J282" s="9"/>
      <c r="K282" s="9"/>
      <c r="L282" s="9"/>
      <c r="M282" s="9"/>
      <c r="N282" s="38"/>
      <c r="Q282" s="3037"/>
      <c r="R282" s="10"/>
      <c r="S282" s="1653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30"/>
      <c r="AE282" s="31"/>
      <c r="AF282" s="1836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</row>
    <row r="283" spans="2:60" ht="15" customHeight="1">
      <c r="B283" s="10"/>
      <c r="C283" s="1653"/>
      <c r="D283" s="10"/>
      <c r="E283" s="10"/>
      <c r="F283" s="28"/>
      <c r="G283" s="30"/>
      <c r="H283" s="59"/>
      <c r="I283" s="3074"/>
      <c r="J283" s="9"/>
      <c r="K283" s="9"/>
      <c r="L283" s="9"/>
      <c r="M283" s="9"/>
      <c r="N283" s="38"/>
      <c r="Q283" s="3037"/>
      <c r="R283" s="10"/>
      <c r="S283" s="1653"/>
      <c r="T283" s="10"/>
      <c r="U283" s="2177"/>
      <c r="V283" s="14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</row>
    <row r="284" spans="2:60" ht="14.25" customHeight="1">
      <c r="B284" s="10"/>
      <c r="C284" s="1653"/>
      <c r="D284" s="10"/>
      <c r="E284" s="10"/>
      <c r="F284" s="28"/>
      <c r="G284" s="30"/>
      <c r="H284" s="31"/>
      <c r="I284" s="3074"/>
      <c r="J284" s="9"/>
      <c r="K284" s="9"/>
      <c r="L284" s="9"/>
      <c r="M284" s="9"/>
      <c r="N284" s="28"/>
      <c r="Q284" s="1836"/>
      <c r="R284" s="10"/>
      <c r="S284" s="269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</row>
    <row r="285" spans="2:60" ht="15.5">
      <c r="B285" s="10"/>
      <c r="C285" s="1653"/>
      <c r="D285" s="10"/>
      <c r="E285" s="10"/>
      <c r="F285" s="28"/>
      <c r="G285" s="30"/>
      <c r="H285" s="31"/>
      <c r="I285" s="3076"/>
      <c r="J285" s="9"/>
      <c r="K285" s="9"/>
      <c r="L285" s="9"/>
      <c r="M285" s="9"/>
      <c r="N285" s="28"/>
      <c r="Q285" s="38"/>
      <c r="R285" s="10"/>
      <c r="S285" s="1653"/>
      <c r="T285" s="3093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</row>
    <row r="286" spans="2:60">
      <c r="B286" s="10"/>
      <c r="C286" s="1653"/>
      <c r="D286" s="10"/>
      <c r="E286" s="10"/>
      <c r="F286" s="38"/>
      <c r="G286" s="39"/>
      <c r="H286" s="38"/>
      <c r="I286" s="3076"/>
      <c r="J286" s="9"/>
      <c r="K286" s="9"/>
      <c r="L286" s="9"/>
      <c r="M286" s="9"/>
      <c r="N286" s="28"/>
      <c r="Q286" s="3037"/>
      <c r="R286" s="5"/>
      <c r="S286" s="5"/>
      <c r="T286" s="3071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</row>
    <row r="287" spans="2:60">
      <c r="B287" s="10"/>
      <c r="C287" s="1653"/>
      <c r="D287" s="10"/>
      <c r="E287" s="10"/>
      <c r="F287" s="38"/>
      <c r="G287" s="39"/>
      <c r="H287" s="38"/>
      <c r="I287" s="3074"/>
      <c r="J287" s="9"/>
      <c r="K287" s="9"/>
      <c r="L287" s="9"/>
      <c r="M287" s="9"/>
      <c r="N287" s="28"/>
      <c r="O287" s="10"/>
      <c r="P287" s="10"/>
      <c r="Q287" s="38"/>
      <c r="R287" s="48"/>
      <c r="S287" s="30"/>
      <c r="T287" s="17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</row>
    <row r="288" spans="2:60">
      <c r="B288" s="10"/>
      <c r="C288" s="1653"/>
      <c r="D288" s="10"/>
      <c r="E288" s="10"/>
      <c r="F288" s="38"/>
      <c r="G288" s="39"/>
      <c r="H288" s="38"/>
      <c r="I288" s="3074"/>
      <c r="J288" s="9"/>
      <c r="K288" s="9"/>
      <c r="L288" s="9"/>
      <c r="M288" s="9"/>
      <c r="N288" s="57"/>
      <c r="O288" s="10"/>
      <c r="P288" s="10"/>
      <c r="Q288" s="1836"/>
      <c r="R288" s="48"/>
      <c r="S288" s="70"/>
      <c r="T288" s="17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</row>
    <row r="289" spans="2:60" ht="15.5">
      <c r="B289" s="10"/>
      <c r="C289" s="1653"/>
      <c r="D289" s="10"/>
      <c r="E289" s="10"/>
      <c r="F289" s="38"/>
      <c r="G289" s="39"/>
      <c r="H289" s="38"/>
      <c r="I289" s="3145"/>
      <c r="J289" s="9"/>
      <c r="K289" s="9"/>
      <c r="L289" s="9"/>
      <c r="M289" s="9"/>
      <c r="N289" s="57"/>
      <c r="O289" s="3146"/>
      <c r="P289" s="10"/>
      <c r="Q289" s="1836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</row>
    <row r="290" spans="2:60">
      <c r="B290" s="10"/>
      <c r="C290" s="1653"/>
      <c r="D290" s="10"/>
      <c r="E290" s="10"/>
      <c r="F290" s="38"/>
      <c r="G290" s="679"/>
      <c r="H290" s="38"/>
      <c r="I290" s="3100"/>
      <c r="J290" s="9"/>
      <c r="K290" s="9"/>
      <c r="L290" s="9"/>
      <c r="M290" s="9"/>
      <c r="N290" s="93"/>
      <c r="O290" s="996"/>
      <c r="P290" s="23"/>
      <c r="Q290" s="1836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</row>
    <row r="291" spans="2:60">
      <c r="B291" s="10"/>
      <c r="C291" s="1653"/>
      <c r="D291" s="10"/>
      <c r="E291" s="10"/>
      <c r="F291" s="28"/>
      <c r="G291" s="30"/>
      <c r="H291" s="59"/>
      <c r="I291" s="3074"/>
      <c r="J291" s="9"/>
      <c r="K291" s="9"/>
      <c r="L291" s="9"/>
      <c r="M291" s="9"/>
      <c r="N291" s="38"/>
      <c r="O291" s="3143"/>
      <c r="P291" s="999"/>
      <c r="Q291" s="1987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</row>
    <row r="292" spans="2:60">
      <c r="B292" s="10"/>
      <c r="C292" s="1653"/>
      <c r="D292" s="10"/>
      <c r="E292" s="10"/>
      <c r="F292" s="89"/>
      <c r="G292" s="30"/>
      <c r="H292" s="59"/>
      <c r="I292" s="3074"/>
      <c r="O292" s="10"/>
      <c r="P292" s="38"/>
      <c r="Q292" s="38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</row>
    <row r="293" spans="2:60">
      <c r="B293" s="10"/>
      <c r="C293" s="1653"/>
      <c r="D293" s="10"/>
      <c r="E293" s="10"/>
      <c r="F293" s="28"/>
      <c r="G293" s="30"/>
      <c r="H293" s="31"/>
      <c r="I293" s="3074"/>
      <c r="O293" s="10"/>
      <c r="P293" s="3147"/>
      <c r="Q293" s="38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</row>
    <row r="294" spans="2:60">
      <c r="B294" s="10"/>
      <c r="C294" s="1653"/>
      <c r="D294" s="10"/>
      <c r="E294" s="10"/>
      <c r="F294" s="80"/>
      <c r="G294" s="30"/>
      <c r="H294" s="31"/>
      <c r="I294" s="3074"/>
      <c r="O294" s="10"/>
      <c r="P294" s="31"/>
      <c r="Q294" s="38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</row>
    <row r="295" spans="2:60">
      <c r="B295" s="10"/>
      <c r="C295" s="1653"/>
      <c r="D295" s="10"/>
      <c r="E295" s="10"/>
      <c r="F295" s="38"/>
      <c r="G295" s="39"/>
      <c r="H295" s="38"/>
      <c r="I295" s="3074"/>
      <c r="O295" s="10"/>
      <c r="P295" s="31"/>
      <c r="Q295" s="38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</row>
    <row r="296" spans="2:60">
      <c r="B296" s="10"/>
      <c r="C296" s="1653"/>
      <c r="D296" s="10"/>
      <c r="E296" s="10"/>
      <c r="F296" s="38"/>
      <c r="G296" s="39"/>
      <c r="H296" s="38"/>
      <c r="I296" s="3074"/>
      <c r="O296" s="10"/>
      <c r="P296" s="39"/>
      <c r="Q296" s="1536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</row>
    <row r="297" spans="2:60">
      <c r="B297" s="10"/>
      <c r="C297" s="1653"/>
      <c r="D297" s="10"/>
      <c r="E297" s="10"/>
      <c r="F297" s="38"/>
      <c r="G297" s="39"/>
      <c r="H297" s="38"/>
      <c r="I297" s="3125"/>
      <c r="O297" s="10"/>
      <c r="P297" s="38"/>
      <c r="Q297" s="1767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</row>
    <row r="298" spans="2:60">
      <c r="B298" s="10"/>
      <c r="C298" s="1653"/>
      <c r="D298" s="10"/>
      <c r="E298" s="10"/>
      <c r="F298" s="38"/>
      <c r="G298" s="39"/>
      <c r="H298" s="38"/>
      <c r="I298" s="3100"/>
      <c r="O298" s="10"/>
      <c r="P298" s="59"/>
      <c r="Q298" s="1767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</row>
    <row r="299" spans="2:60">
      <c r="B299" s="10"/>
      <c r="C299" s="1653"/>
      <c r="D299" s="10"/>
      <c r="E299" s="10"/>
      <c r="F299" s="38"/>
      <c r="G299" s="39"/>
      <c r="H299" s="38"/>
      <c r="I299" s="3075"/>
      <c r="O299" s="10"/>
      <c r="P299" s="38"/>
      <c r="Q299" s="1767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</row>
    <row r="300" spans="2:60">
      <c r="B300" s="10"/>
      <c r="C300" s="1653"/>
      <c r="D300" s="10"/>
      <c r="E300" s="10"/>
      <c r="F300" s="38"/>
      <c r="G300" s="39"/>
      <c r="H300" s="38"/>
      <c r="I300" s="3029"/>
      <c r="O300" s="10"/>
      <c r="P300" s="31"/>
      <c r="Q300" s="1767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</row>
    <row r="301" spans="2:60">
      <c r="B301" s="10"/>
      <c r="C301" s="1653"/>
      <c r="D301" s="10"/>
      <c r="E301" s="10"/>
      <c r="F301" s="38"/>
      <c r="G301" s="39"/>
      <c r="H301" s="38"/>
      <c r="I301" s="3029"/>
      <c r="O301" s="10"/>
      <c r="P301" s="38"/>
      <c r="Q301" s="1767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</row>
    <row r="302" spans="2:60">
      <c r="B302" s="10"/>
      <c r="C302" s="1653"/>
      <c r="D302" s="10"/>
      <c r="E302" s="10"/>
      <c r="F302" s="38"/>
      <c r="G302" s="39"/>
      <c r="H302" s="38"/>
      <c r="I302" s="3029"/>
      <c r="O302" s="10"/>
      <c r="P302" s="38"/>
      <c r="Q302" s="1767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</row>
    <row r="303" spans="2:60">
      <c r="B303" s="10"/>
      <c r="C303" s="1653"/>
      <c r="D303" s="10"/>
      <c r="E303" s="10"/>
      <c r="F303" s="28"/>
      <c r="G303" s="30"/>
      <c r="H303" s="31"/>
      <c r="I303" s="3074"/>
      <c r="O303" s="10"/>
      <c r="P303" s="38"/>
      <c r="Q303" s="3061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</row>
    <row r="304" spans="2:60">
      <c r="B304" s="10"/>
      <c r="C304" s="1653"/>
      <c r="D304" s="10"/>
      <c r="E304" s="10"/>
      <c r="F304" s="28"/>
      <c r="G304" s="30"/>
      <c r="H304" s="31"/>
      <c r="I304" s="3074"/>
      <c r="O304" s="10"/>
      <c r="P304" s="38"/>
      <c r="Q304" s="1836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</row>
    <row r="305" spans="2:60">
      <c r="B305" s="10"/>
      <c r="C305" s="1653"/>
      <c r="D305" s="10"/>
      <c r="E305" s="10"/>
      <c r="F305" s="57"/>
      <c r="G305" s="30"/>
      <c r="H305" s="153"/>
      <c r="I305" s="3074"/>
      <c r="O305" s="10"/>
      <c r="P305" s="31"/>
      <c r="Q305" s="1836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</row>
    <row r="306" spans="2:60">
      <c r="B306" s="10"/>
      <c r="C306" s="1653"/>
      <c r="D306" s="10"/>
      <c r="E306" s="10"/>
      <c r="F306" s="28"/>
      <c r="G306" s="30"/>
      <c r="H306" s="31"/>
      <c r="I306" s="3074"/>
      <c r="O306" s="10"/>
      <c r="P306" s="608"/>
      <c r="Q306" s="38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</row>
    <row r="307" spans="2:60">
      <c r="B307" s="10"/>
      <c r="C307" s="1653"/>
      <c r="D307" s="10"/>
      <c r="E307" s="10"/>
      <c r="F307" s="57"/>
      <c r="G307" s="30"/>
      <c r="H307" s="31"/>
      <c r="I307" s="3074"/>
      <c r="O307" s="10"/>
      <c r="P307" s="38"/>
      <c r="Q307" s="1767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</row>
    <row r="308" spans="2:60">
      <c r="B308" s="10"/>
      <c r="C308" s="1653"/>
      <c r="D308" s="10"/>
      <c r="E308" s="10"/>
      <c r="F308" s="57"/>
      <c r="G308" s="30"/>
      <c r="H308" s="31"/>
      <c r="I308" s="3076"/>
      <c r="O308" s="10"/>
      <c r="P308" s="38"/>
      <c r="Q308" s="1767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</row>
    <row r="309" spans="2:60">
      <c r="B309" s="10"/>
      <c r="C309" s="1653"/>
      <c r="D309" s="10"/>
      <c r="E309" s="10"/>
      <c r="F309" s="38"/>
      <c r="G309" s="39"/>
      <c r="H309" s="38"/>
      <c r="I309" s="3076"/>
      <c r="O309" s="10"/>
      <c r="P309" s="38"/>
      <c r="Q309" s="1836"/>
      <c r="R309" s="10"/>
      <c r="S309" s="1653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</row>
    <row r="310" spans="2:60">
      <c r="B310" s="10"/>
      <c r="C310" s="1653"/>
      <c r="D310" s="10"/>
      <c r="E310" s="10"/>
      <c r="F310" s="38"/>
      <c r="G310" s="39"/>
      <c r="H310" s="38"/>
      <c r="I310" s="3075"/>
      <c r="O310" s="10"/>
      <c r="P310" s="38"/>
      <c r="Q310" s="1767"/>
      <c r="R310" s="10"/>
      <c r="S310" s="1653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</row>
    <row r="311" spans="2:60">
      <c r="B311" s="10"/>
      <c r="C311" s="1653"/>
      <c r="D311" s="10"/>
      <c r="E311" s="10"/>
      <c r="F311" s="38"/>
      <c r="G311" s="56"/>
      <c r="H311" s="38"/>
      <c r="I311" s="3029"/>
      <c r="O311" s="10"/>
      <c r="P311" s="31"/>
      <c r="Q311" s="1836"/>
      <c r="R311" s="48"/>
      <c r="S311" s="30"/>
      <c r="T311" s="17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</row>
    <row r="312" spans="2:60">
      <c r="B312" s="10"/>
      <c r="C312" s="1653"/>
      <c r="D312" s="10"/>
      <c r="E312" s="10"/>
      <c r="F312" s="89"/>
      <c r="G312" s="59"/>
      <c r="H312" s="59"/>
      <c r="I312" s="3074"/>
      <c r="O312" s="10"/>
      <c r="P312" s="31"/>
      <c r="Q312" s="3037"/>
      <c r="R312" s="48"/>
      <c r="S312" s="70"/>
      <c r="T312" s="17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</row>
    <row r="313" spans="2:60">
      <c r="B313" s="10"/>
      <c r="C313" s="1653"/>
      <c r="D313" s="10"/>
      <c r="E313" s="10"/>
      <c r="F313" s="38"/>
      <c r="G313" s="59"/>
      <c r="H313" s="38"/>
      <c r="I313" s="3075"/>
      <c r="O313" s="10"/>
      <c r="P313" s="31"/>
      <c r="Q313" s="3037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</row>
    <row r="314" spans="2:60">
      <c r="B314" s="10"/>
      <c r="C314" s="1653"/>
      <c r="D314" s="10"/>
      <c r="E314" s="10"/>
      <c r="F314" s="28"/>
      <c r="G314" s="30"/>
      <c r="H314" s="59"/>
      <c r="I314" s="3074"/>
      <c r="O314" s="10"/>
      <c r="P314" s="38"/>
      <c r="Q314" s="3037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</row>
    <row r="315" spans="2:60">
      <c r="B315" s="10"/>
      <c r="C315" s="1653"/>
      <c r="D315" s="10"/>
      <c r="E315" s="10"/>
      <c r="F315" s="93"/>
      <c r="G315" s="30"/>
      <c r="H315" s="31"/>
      <c r="I315" s="3075"/>
      <c r="O315" s="10"/>
      <c r="P315" s="38"/>
      <c r="Q315" s="38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</row>
    <row r="316" spans="2:60">
      <c r="B316" s="10"/>
      <c r="C316" s="1653"/>
      <c r="D316" s="10"/>
      <c r="E316" s="10"/>
      <c r="F316" s="38"/>
      <c r="G316" s="39"/>
      <c r="H316" s="38"/>
      <c r="I316" s="3075"/>
      <c r="O316" s="10"/>
      <c r="P316" s="38"/>
      <c r="Q316" s="38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</row>
    <row r="317" spans="2:60">
      <c r="B317" s="10"/>
      <c r="C317" s="1653"/>
      <c r="D317" s="10"/>
      <c r="E317" s="10"/>
      <c r="F317" s="38"/>
      <c r="G317" s="39"/>
      <c r="H317" s="38"/>
      <c r="I317" s="3029"/>
      <c r="O317" s="10"/>
      <c r="P317" s="38"/>
      <c r="Q317" s="38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</row>
    <row r="318" spans="2:60">
      <c r="B318" s="10"/>
      <c r="C318" s="1653"/>
      <c r="D318" s="10"/>
      <c r="E318" s="10"/>
      <c r="F318" s="52"/>
      <c r="G318" s="30"/>
      <c r="H318" s="31"/>
      <c r="I318" s="3074"/>
      <c r="O318" s="10"/>
      <c r="P318" s="38"/>
      <c r="Q318" s="38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</row>
    <row r="319" spans="2:60">
      <c r="B319" s="10"/>
      <c r="C319" s="1653"/>
      <c r="D319" s="10"/>
      <c r="E319" s="10"/>
      <c r="F319" s="38"/>
      <c r="G319" s="38"/>
      <c r="H319" s="38"/>
      <c r="I319" s="3029"/>
      <c r="O319" s="10"/>
      <c r="P319" s="38"/>
      <c r="Q319" s="38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</row>
    <row r="320" spans="2:60" ht="15.5">
      <c r="B320" s="10"/>
      <c r="C320" s="1653"/>
      <c r="D320" s="10"/>
      <c r="E320" s="10"/>
      <c r="F320" s="66"/>
      <c r="G320" s="66"/>
      <c r="H320" s="3147"/>
      <c r="I320" s="3029"/>
      <c r="O320" s="10"/>
      <c r="P320" s="38"/>
      <c r="Q320" s="38"/>
      <c r="R320" s="10"/>
      <c r="S320" s="10"/>
      <c r="T320" s="10"/>
      <c r="U320" s="10"/>
      <c r="V320" s="10"/>
      <c r="W320" s="10"/>
      <c r="X320" s="10"/>
      <c r="Y320" s="10"/>
      <c r="Z320" s="10"/>
      <c r="AA320" s="122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</row>
    <row r="321" spans="2:60" ht="15.5">
      <c r="B321" s="10"/>
      <c r="C321" s="1653"/>
      <c r="D321" s="10"/>
      <c r="E321" s="10"/>
      <c r="F321" s="28"/>
      <c r="G321" s="30"/>
      <c r="H321" s="31"/>
      <c r="I321" s="3135"/>
      <c r="O321" s="10"/>
      <c r="P321" s="38"/>
      <c r="Q321" s="38"/>
      <c r="R321" s="10"/>
      <c r="S321" s="10"/>
      <c r="T321" s="10"/>
      <c r="U321" s="10"/>
      <c r="V321" s="10"/>
      <c r="W321" s="10"/>
      <c r="X321" s="10"/>
      <c r="Y321" s="10"/>
      <c r="Z321" s="10"/>
      <c r="AA321" s="122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</row>
    <row r="322" spans="2:60" ht="15.5">
      <c r="B322" s="10"/>
      <c r="C322" s="1653"/>
      <c r="D322" s="10"/>
      <c r="E322" s="10"/>
      <c r="F322" s="28"/>
      <c r="G322" s="70"/>
      <c r="H322" s="31"/>
      <c r="I322" s="3029"/>
      <c r="O322" s="10"/>
      <c r="P322" s="38"/>
      <c r="Q322" s="38"/>
      <c r="R322" s="10"/>
      <c r="S322" s="10"/>
      <c r="T322" s="10"/>
      <c r="U322" s="10"/>
      <c r="V322" s="10"/>
      <c r="W322" s="10"/>
      <c r="X322" s="10"/>
      <c r="Y322" s="10"/>
      <c r="Z322" s="10"/>
      <c r="AA322" s="122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</row>
    <row r="323" spans="2:60" ht="15.5">
      <c r="B323" s="10"/>
      <c r="C323" s="1653"/>
      <c r="D323" s="10"/>
      <c r="E323" s="10"/>
      <c r="F323" s="154"/>
      <c r="G323" s="38"/>
      <c r="H323" s="39"/>
      <c r="I323" s="3029"/>
      <c r="O323" s="10"/>
      <c r="P323" s="38"/>
      <c r="Q323" s="38"/>
      <c r="R323" s="10"/>
      <c r="S323" s="10"/>
      <c r="T323" s="10"/>
      <c r="U323" s="10"/>
      <c r="V323" s="10"/>
      <c r="W323" s="10"/>
      <c r="X323" s="10"/>
      <c r="Y323" s="10"/>
      <c r="Z323" s="10"/>
      <c r="AA323" s="122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</row>
    <row r="324" spans="2:60" ht="15.5">
      <c r="B324" s="10"/>
      <c r="C324" s="1653"/>
      <c r="D324" s="10"/>
      <c r="E324" s="10"/>
      <c r="F324" s="38"/>
      <c r="G324" s="56"/>
      <c r="H324" s="38"/>
      <c r="I324" s="3029"/>
      <c r="O324" s="10"/>
      <c r="P324" s="38"/>
      <c r="Q324" s="38"/>
      <c r="R324" s="10"/>
      <c r="S324" s="10"/>
      <c r="T324" s="10"/>
      <c r="U324" s="10"/>
      <c r="V324" s="10"/>
      <c r="W324" s="10"/>
      <c r="X324" s="10"/>
      <c r="Y324" s="10"/>
      <c r="Z324" s="10"/>
      <c r="AA324" s="122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</row>
    <row r="325" spans="2:60">
      <c r="B325" s="10"/>
      <c r="C325" s="1653"/>
      <c r="D325" s="10"/>
      <c r="E325" s="10"/>
      <c r="F325" s="58"/>
      <c r="G325" s="63"/>
      <c r="H325" s="59"/>
      <c r="I325" s="3029"/>
      <c r="O325" s="10"/>
      <c r="P325" s="38"/>
      <c r="Q325" s="38"/>
      <c r="R325" s="10"/>
      <c r="S325" s="10"/>
      <c r="T325" s="10"/>
      <c r="U325" s="1977"/>
      <c r="V325" s="10"/>
      <c r="W325" s="10"/>
      <c r="X325" s="10"/>
      <c r="Y325" s="10"/>
      <c r="Z325" s="10"/>
      <c r="AA325" s="3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</row>
    <row r="326" spans="2:60">
      <c r="B326" s="10"/>
      <c r="C326" s="1653"/>
      <c r="D326" s="10"/>
      <c r="E326" s="10"/>
      <c r="F326" s="38"/>
      <c r="G326" s="39"/>
      <c r="H326" s="38"/>
      <c r="I326" s="3029"/>
      <c r="O326" s="10"/>
      <c r="P326" s="38"/>
      <c r="Q326" s="38"/>
      <c r="R326" s="10"/>
      <c r="S326" s="10"/>
      <c r="T326" s="10"/>
      <c r="U326" s="1977"/>
      <c r="V326" s="10"/>
      <c r="W326" s="10"/>
      <c r="X326" s="10"/>
      <c r="Y326" s="10"/>
      <c r="Z326" s="10"/>
      <c r="AA326" s="3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</row>
    <row r="327" spans="2:60">
      <c r="B327" s="10"/>
      <c r="C327" s="1653"/>
      <c r="D327" s="10"/>
      <c r="E327" s="10"/>
      <c r="F327" s="28"/>
      <c r="G327" s="30"/>
      <c r="H327" s="31"/>
      <c r="I327" s="3029"/>
      <c r="O327" s="10"/>
      <c r="P327" s="38"/>
      <c r="Q327" s="38"/>
      <c r="R327" s="10"/>
      <c r="S327" s="10"/>
      <c r="T327" s="10"/>
      <c r="U327" s="1984"/>
      <c r="V327" s="10"/>
      <c r="W327" s="10"/>
      <c r="X327" s="10"/>
      <c r="Y327" s="10"/>
      <c r="Z327" s="10"/>
      <c r="AA327" s="3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</row>
    <row r="328" spans="2:60">
      <c r="B328" s="10"/>
      <c r="C328" s="1653"/>
      <c r="D328" s="10"/>
      <c r="E328" s="10"/>
      <c r="F328" s="38"/>
      <c r="G328" s="39"/>
      <c r="H328" s="38"/>
      <c r="I328" s="3029"/>
      <c r="O328" s="10"/>
      <c r="P328" s="10"/>
      <c r="Q328" s="10"/>
      <c r="R328" s="10"/>
      <c r="S328" s="10"/>
      <c r="T328" s="10"/>
      <c r="U328" s="1946"/>
      <c r="V328" s="10"/>
      <c r="W328" s="10"/>
      <c r="X328" s="10"/>
      <c r="Y328" s="10"/>
      <c r="Z328" s="10"/>
      <c r="AA328" s="3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</row>
    <row r="329" spans="2:60">
      <c r="B329" s="10"/>
      <c r="C329" s="1653"/>
      <c r="D329" s="10"/>
      <c r="E329" s="10"/>
      <c r="F329" s="38"/>
      <c r="G329" s="39"/>
      <c r="H329" s="38"/>
      <c r="I329" s="3029"/>
      <c r="O329" s="10"/>
      <c r="P329" s="10"/>
      <c r="Q329" s="10"/>
      <c r="R329" s="10"/>
      <c r="S329" s="10"/>
      <c r="T329" s="10"/>
      <c r="U329" s="1772"/>
      <c r="V329" s="10"/>
      <c r="W329" s="10"/>
      <c r="X329" s="10"/>
      <c r="Y329" s="10"/>
      <c r="Z329" s="10"/>
      <c r="AA329" s="3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</row>
    <row r="330" spans="2:60">
      <c r="B330" s="10"/>
      <c r="C330" s="1653"/>
      <c r="D330" s="10"/>
      <c r="E330" s="10"/>
      <c r="F330" s="38"/>
      <c r="G330" s="39"/>
      <c r="H330" s="38"/>
      <c r="I330" s="3029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3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</row>
    <row r="331" spans="2:60">
      <c r="B331" s="10"/>
      <c r="C331" s="1653"/>
      <c r="D331" s="10"/>
      <c r="E331" s="10"/>
      <c r="F331" s="38"/>
      <c r="G331" s="56"/>
      <c r="H331" s="38"/>
      <c r="I331" s="3029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3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</row>
    <row r="332" spans="2:60">
      <c r="B332" s="10"/>
      <c r="C332" s="1653"/>
      <c r="D332" s="10"/>
      <c r="E332" s="10"/>
      <c r="F332" s="28"/>
      <c r="G332" s="30"/>
      <c r="H332" s="31"/>
      <c r="I332" s="3029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3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</row>
    <row r="333" spans="2:60">
      <c r="B333" s="10"/>
      <c r="C333" s="1653"/>
      <c r="D333" s="10"/>
      <c r="E333" s="10"/>
      <c r="F333" s="28"/>
      <c r="G333" s="30"/>
      <c r="H333" s="608"/>
      <c r="I333" s="3029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3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</row>
    <row r="334" spans="2:60">
      <c r="B334" s="10"/>
      <c r="C334" s="1653"/>
      <c r="D334" s="10"/>
      <c r="E334" s="10"/>
      <c r="F334" s="38"/>
      <c r="G334" s="39"/>
      <c r="H334" s="38"/>
      <c r="I334" s="3029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3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</row>
    <row r="335" spans="2:60">
      <c r="B335" s="10"/>
      <c r="C335" s="1653"/>
      <c r="D335" s="10"/>
      <c r="E335" s="10"/>
      <c r="F335" s="38"/>
      <c r="G335" s="39"/>
      <c r="H335" s="38"/>
      <c r="I335" s="3029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38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</row>
    <row r="336" spans="2:60">
      <c r="B336" s="10"/>
      <c r="C336" s="1653"/>
      <c r="D336" s="10"/>
      <c r="E336" s="10"/>
      <c r="F336" s="38"/>
      <c r="G336" s="39"/>
      <c r="H336" s="38"/>
      <c r="I336" s="3029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38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</row>
    <row r="337" spans="2:60">
      <c r="B337" s="10"/>
      <c r="C337" s="1653"/>
      <c r="D337" s="10"/>
      <c r="E337" s="10"/>
      <c r="F337" s="38"/>
      <c r="G337" s="39"/>
      <c r="H337" s="38"/>
      <c r="I337" s="3029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38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</row>
    <row r="338" spans="2:60">
      <c r="B338" s="10"/>
      <c r="C338" s="1653"/>
      <c r="D338" s="10"/>
      <c r="E338" s="10"/>
      <c r="F338" s="53"/>
      <c r="G338" s="30"/>
      <c r="H338" s="31"/>
      <c r="I338" s="3077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</row>
    <row r="339" spans="2:60">
      <c r="B339" s="10"/>
      <c r="C339" s="1653"/>
      <c r="D339" s="10"/>
      <c r="E339" s="10"/>
      <c r="F339" s="52"/>
      <c r="G339" s="30"/>
      <c r="H339" s="31"/>
      <c r="I339" s="3077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</row>
    <row r="340" spans="2:60">
      <c r="B340" s="10"/>
      <c r="C340" s="1653"/>
      <c r="D340" s="10"/>
      <c r="E340" s="10"/>
      <c r="F340" s="52"/>
      <c r="G340" s="30"/>
      <c r="H340" s="31"/>
      <c r="I340" s="3077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</row>
    <row r="341" spans="2:60">
      <c r="B341" s="10"/>
      <c r="C341" s="1653"/>
      <c r="D341" s="10"/>
      <c r="E341" s="10"/>
      <c r="F341" s="38"/>
      <c r="G341" s="39"/>
      <c r="H341" s="38"/>
      <c r="I341" s="3077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</row>
    <row r="342" spans="2:60">
      <c r="B342" s="10"/>
      <c r="C342" s="1653"/>
      <c r="D342" s="10"/>
      <c r="E342" s="10"/>
      <c r="F342" s="38"/>
      <c r="G342" s="39"/>
      <c r="H342" s="38"/>
      <c r="I342" s="3029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</row>
    <row r="343" spans="2:60">
      <c r="B343" s="10"/>
      <c r="C343" s="1653"/>
      <c r="D343" s="10"/>
      <c r="E343" s="10"/>
      <c r="F343" s="66"/>
      <c r="G343" s="39"/>
      <c r="H343" s="38"/>
      <c r="I343" s="3029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</row>
    <row r="344" spans="2:60">
      <c r="B344" s="10"/>
      <c r="C344" s="1653"/>
      <c r="D344" s="10"/>
      <c r="E344" s="10"/>
      <c r="F344" s="38"/>
      <c r="G344" s="39"/>
      <c r="H344" s="38"/>
      <c r="I344" s="3029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</row>
    <row r="345" spans="2:60">
      <c r="B345" s="10"/>
      <c r="C345" s="1653"/>
      <c r="D345" s="10"/>
      <c r="E345" s="10"/>
      <c r="F345" s="38"/>
      <c r="G345" s="39"/>
      <c r="H345" s="38"/>
      <c r="I345" s="3029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</row>
    <row r="346" spans="2:60">
      <c r="B346" s="10"/>
      <c r="C346" s="1653"/>
      <c r="D346" s="10"/>
      <c r="E346" s="10"/>
      <c r="F346" s="38"/>
      <c r="G346" s="39"/>
      <c r="H346" s="38"/>
      <c r="I346" s="3029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</row>
    <row r="347" spans="2:60">
      <c r="F347" s="38"/>
      <c r="G347" s="39"/>
      <c r="H347" s="38"/>
      <c r="I347" s="3029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</row>
    <row r="348" spans="2:60">
      <c r="F348" s="38"/>
      <c r="G348" s="39"/>
      <c r="H348" s="38"/>
      <c r="I348" s="3029"/>
      <c r="O348" s="10"/>
      <c r="P348" s="38"/>
      <c r="Q348" s="38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</row>
    <row r="349" spans="2:60">
      <c r="F349" s="38"/>
      <c r="G349" s="39"/>
      <c r="H349" s="38"/>
      <c r="I349" s="3029"/>
      <c r="O349" s="10"/>
      <c r="P349" s="38"/>
      <c r="Q349" s="38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</row>
    <row r="350" spans="2:60">
      <c r="F350" s="38"/>
      <c r="G350" s="39"/>
      <c r="H350" s="38"/>
      <c r="I350" s="3029"/>
      <c r="O350" s="10"/>
      <c r="P350" s="38"/>
      <c r="Q350" s="38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</row>
    <row r="351" spans="2:60">
      <c r="F351" s="38"/>
      <c r="G351" s="39"/>
      <c r="H351" s="38"/>
      <c r="I351" s="3029"/>
      <c r="O351" s="10"/>
      <c r="P351" s="38"/>
      <c r="Q351" s="38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</row>
    <row r="352" spans="2:60">
      <c r="F352" s="38"/>
      <c r="G352" s="39"/>
      <c r="H352" s="38"/>
      <c r="I352" s="3029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</row>
    <row r="353" spans="6:60">
      <c r="F353" s="38"/>
      <c r="G353" s="39"/>
      <c r="H353" s="38"/>
      <c r="I353" s="3029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</row>
    <row r="354" spans="6:60">
      <c r="F354" s="38"/>
      <c r="G354" s="39"/>
      <c r="H354" s="38"/>
      <c r="I354" s="3029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</row>
    <row r="355" spans="6:60">
      <c r="G355" s="106"/>
      <c r="I355" s="3018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</row>
    <row r="356" spans="6:60">
      <c r="G356" s="106"/>
      <c r="I356" s="3018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</row>
    <row r="357" spans="6:60">
      <c r="G357" s="106"/>
      <c r="I357" s="3018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</row>
    <row r="358" spans="6:60">
      <c r="G358" s="106"/>
      <c r="I358" s="3018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</row>
    <row r="359" spans="6:60">
      <c r="G359" s="106"/>
      <c r="I359" s="3018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</row>
    <row r="360" spans="6:60">
      <c r="G360" s="106"/>
      <c r="I360" s="3018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</row>
    <row r="361" spans="6:60">
      <c r="G361" s="106"/>
      <c r="I361" s="3018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</row>
    <row r="362" spans="6:60">
      <c r="G362" s="106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</row>
    <row r="363" spans="6:60">
      <c r="G363" s="106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</row>
    <row r="364" spans="6:60">
      <c r="G364" s="106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</row>
    <row r="365" spans="6:60">
      <c r="G365" s="106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</row>
    <row r="366" spans="6:60">
      <c r="G366" s="106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</row>
    <row r="367" spans="6:60">
      <c r="G367" s="106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</row>
    <row r="368" spans="6:60">
      <c r="G368" s="106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</row>
    <row r="369" spans="6:60">
      <c r="G369" s="106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</row>
    <row r="370" spans="6:60">
      <c r="G370" s="106"/>
      <c r="O370" s="10"/>
      <c r="P370" s="10"/>
      <c r="Q370" s="10"/>
      <c r="R370" s="10"/>
      <c r="S370" s="1653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</row>
    <row r="371" spans="6:60">
      <c r="G371" s="106"/>
      <c r="O371" s="10"/>
      <c r="P371" s="10"/>
      <c r="Q371" s="10"/>
      <c r="R371" s="10"/>
      <c r="S371" s="1653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</row>
    <row r="372" spans="6:60">
      <c r="G372" s="106"/>
      <c r="O372" s="10"/>
      <c r="P372" s="10"/>
      <c r="Q372" s="10"/>
      <c r="R372" s="10"/>
      <c r="S372" s="1653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</row>
    <row r="373" spans="6:60">
      <c r="G373" s="106"/>
      <c r="O373" s="10"/>
      <c r="P373" s="10"/>
      <c r="Q373" s="10"/>
      <c r="R373" s="10"/>
      <c r="S373" s="1653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</row>
    <row r="374" spans="6:60">
      <c r="G374" s="106"/>
      <c r="O374" s="10"/>
      <c r="P374" s="10"/>
      <c r="Q374" s="10"/>
      <c r="R374" s="41"/>
      <c r="S374" s="4"/>
      <c r="T374" s="94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</row>
    <row r="375" spans="6:60">
      <c r="F375" s="38"/>
      <c r="G375" s="39"/>
      <c r="H375" s="38"/>
      <c r="I375" s="38"/>
      <c r="O375" s="10"/>
      <c r="P375" s="10"/>
      <c r="Q375" s="10"/>
      <c r="R375" s="10"/>
      <c r="S375" s="1003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</row>
    <row r="376" spans="6:60">
      <c r="F376" s="38"/>
      <c r="G376" s="39"/>
      <c r="H376" s="38"/>
      <c r="I376" s="38"/>
      <c r="O376" s="10"/>
      <c r="P376" s="10"/>
      <c r="Q376" s="10"/>
      <c r="R376" s="10"/>
      <c r="S376" s="1653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</row>
    <row r="377" spans="6:60">
      <c r="F377" s="38"/>
      <c r="G377" s="39"/>
      <c r="H377" s="38"/>
      <c r="I377" s="38"/>
      <c r="O377" s="10"/>
      <c r="P377" s="10"/>
      <c r="Q377" s="10"/>
      <c r="R377" s="10"/>
      <c r="S377" s="1653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</row>
    <row r="378" spans="6:60">
      <c r="F378" s="38"/>
      <c r="G378" s="39"/>
      <c r="H378" s="38"/>
      <c r="I378" s="38"/>
      <c r="O378" s="10"/>
      <c r="P378" s="10"/>
      <c r="Q378" s="10"/>
      <c r="R378" s="10"/>
      <c r="S378" s="1653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</row>
    <row r="379" spans="6:60">
      <c r="G379" s="106"/>
      <c r="O379" s="10"/>
      <c r="P379" s="10"/>
      <c r="Q379" s="10"/>
      <c r="R379" s="10"/>
      <c r="S379" s="1653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</row>
    <row r="380" spans="6:60">
      <c r="G380" s="106"/>
      <c r="O380" s="10"/>
      <c r="P380" s="10"/>
      <c r="Q380" s="10"/>
      <c r="R380" s="10"/>
      <c r="S380" s="1653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</row>
    <row r="381" spans="6:60">
      <c r="G381" s="106"/>
      <c r="O381" s="10"/>
      <c r="P381" s="10"/>
      <c r="Q381" s="10"/>
      <c r="R381" s="10"/>
      <c r="S381" s="1653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</row>
    <row r="382" spans="6:60">
      <c r="G382" s="106"/>
      <c r="O382" s="10"/>
      <c r="P382" s="10"/>
      <c r="Q382" s="10"/>
      <c r="R382" s="10"/>
      <c r="S382" s="1653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</row>
    <row r="383" spans="6:60">
      <c r="G383" s="106"/>
      <c r="O383" s="10"/>
      <c r="P383" s="10"/>
      <c r="Q383" s="10"/>
      <c r="R383" s="10"/>
      <c r="S383" s="1653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</row>
    <row r="384" spans="6:60">
      <c r="G384" s="106"/>
      <c r="O384" s="10"/>
      <c r="P384" s="10"/>
      <c r="Q384" s="10"/>
      <c r="R384" s="10"/>
      <c r="S384" s="1653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</row>
    <row r="385" spans="7:60">
      <c r="G385" s="106"/>
      <c r="O385" s="10"/>
      <c r="P385" s="10"/>
      <c r="Q385" s="10"/>
      <c r="R385" s="10"/>
      <c r="S385" s="1653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</row>
    <row r="386" spans="7:60">
      <c r="G386" s="106"/>
      <c r="O386" s="10"/>
      <c r="P386" s="10"/>
      <c r="Q386" s="10"/>
      <c r="R386" s="10"/>
      <c r="S386" s="1653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</row>
    <row r="387" spans="7:60">
      <c r="G387" s="106"/>
      <c r="O387" s="10"/>
      <c r="P387" s="10"/>
      <c r="Q387" s="10"/>
      <c r="R387" s="10"/>
      <c r="S387" s="1653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</row>
    <row r="388" spans="7:60">
      <c r="G388" s="106"/>
      <c r="O388" s="10"/>
      <c r="P388" s="10"/>
      <c r="Q388" s="10"/>
      <c r="R388" s="10"/>
      <c r="S388" s="1653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</row>
    <row r="389" spans="7:60">
      <c r="G389" s="106"/>
      <c r="O389" s="10"/>
      <c r="P389" s="10"/>
      <c r="Q389" s="10"/>
      <c r="R389" s="10"/>
      <c r="S389" s="1653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</row>
    <row r="390" spans="7:60">
      <c r="G390" s="106"/>
      <c r="O390" s="10"/>
      <c r="P390" s="10"/>
      <c r="Q390" s="10"/>
      <c r="R390" s="10"/>
      <c r="S390" s="1653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</row>
    <row r="391" spans="7:60">
      <c r="G391" s="106"/>
      <c r="O391" s="10"/>
      <c r="P391" s="10"/>
      <c r="Q391" s="10"/>
      <c r="R391" s="10"/>
      <c r="S391" s="1653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</row>
    <row r="392" spans="7:60">
      <c r="G392" s="106"/>
      <c r="O392" s="10"/>
      <c r="P392" s="10"/>
      <c r="Q392" s="10"/>
      <c r="R392" s="10"/>
      <c r="S392" s="1653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</row>
    <row r="393" spans="7:60">
      <c r="G393" s="106"/>
      <c r="O393" s="10"/>
      <c r="P393" s="10"/>
      <c r="Q393" s="10"/>
      <c r="R393" s="38"/>
      <c r="S393" s="39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</row>
    <row r="394" spans="7:60">
      <c r="G394" s="106"/>
      <c r="O394" s="10"/>
      <c r="P394" s="10"/>
      <c r="Q394" s="10"/>
      <c r="R394" s="69"/>
      <c r="S394" s="39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</row>
    <row r="395" spans="7:60">
      <c r="G395" s="106"/>
      <c r="O395" s="10"/>
      <c r="P395" s="10"/>
      <c r="Q395" s="10"/>
      <c r="R395" s="28"/>
      <c r="S395" s="39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</row>
    <row r="396" spans="7:60">
      <c r="G396" s="106"/>
      <c r="O396" s="10"/>
      <c r="P396" s="10"/>
      <c r="Q396" s="10"/>
      <c r="R396" s="28"/>
      <c r="S396" s="3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</row>
    <row r="397" spans="7:60">
      <c r="G397" s="106"/>
      <c r="O397" s="10"/>
      <c r="P397" s="10"/>
      <c r="Q397" s="10"/>
      <c r="R397" s="49"/>
      <c r="S397" s="5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</row>
    <row r="398" spans="7:60">
      <c r="G398" s="106"/>
      <c r="O398" s="10"/>
      <c r="P398" s="10"/>
      <c r="Q398" s="10"/>
      <c r="R398" s="38"/>
      <c r="S398" s="56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</row>
    <row r="399" spans="7:60">
      <c r="G399" s="106"/>
      <c r="O399" s="10"/>
      <c r="P399" s="10"/>
      <c r="Q399" s="10"/>
      <c r="R399" s="58"/>
      <c r="S399" s="63"/>
      <c r="T399" s="63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</row>
    <row r="400" spans="7:60">
      <c r="G400" s="106"/>
      <c r="O400" s="10"/>
      <c r="P400" s="10"/>
      <c r="Q400" s="10"/>
      <c r="R400" s="28"/>
      <c r="S400" s="30"/>
      <c r="T400" s="31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</row>
    <row r="401" spans="6:60">
      <c r="G401" s="106"/>
      <c r="O401" s="10"/>
      <c r="P401" s="10"/>
      <c r="Q401" s="10"/>
      <c r="R401" s="28"/>
      <c r="S401" s="30"/>
      <c r="T401" s="31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</row>
    <row r="402" spans="6:60">
      <c r="G402" s="106"/>
      <c r="O402" s="10"/>
      <c r="P402" s="10"/>
      <c r="Q402" s="10"/>
      <c r="R402" s="52"/>
      <c r="S402" s="30"/>
      <c r="T402" s="31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</row>
    <row r="403" spans="6:60">
      <c r="G403" s="106"/>
      <c r="O403" s="10"/>
      <c r="P403" s="10"/>
      <c r="Q403" s="10"/>
      <c r="R403" s="52"/>
      <c r="S403" s="30"/>
      <c r="T403" s="31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</row>
    <row r="404" spans="6:60">
      <c r="G404" s="106"/>
      <c r="O404" s="10"/>
      <c r="P404" s="10"/>
      <c r="Q404" s="10"/>
      <c r="R404" s="38"/>
      <c r="S404" s="39"/>
      <c r="T404" s="38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</row>
    <row r="405" spans="6:60">
      <c r="G405" s="106"/>
      <c r="O405" s="10"/>
      <c r="P405" s="10"/>
      <c r="Q405" s="10"/>
      <c r="R405" s="38"/>
      <c r="S405" s="56"/>
      <c r="T405" s="38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</row>
    <row r="406" spans="6:60">
      <c r="G406" s="106"/>
      <c r="O406" s="10"/>
      <c r="P406" s="10"/>
      <c r="Q406" s="10"/>
      <c r="R406" s="28"/>
      <c r="S406" s="30"/>
      <c r="T406" s="107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</row>
    <row r="407" spans="6:60">
      <c r="G407" s="106"/>
      <c r="O407" s="10"/>
      <c r="P407" s="10"/>
      <c r="Q407" s="10"/>
      <c r="R407" s="89"/>
      <c r="S407" s="59"/>
      <c r="T407" s="107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</row>
    <row r="408" spans="6:60">
      <c r="G408" s="106"/>
      <c r="O408" s="10"/>
      <c r="P408" s="10"/>
      <c r="Q408" s="10"/>
      <c r="R408" s="80"/>
      <c r="S408" s="30"/>
      <c r="T408" s="94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</row>
    <row r="409" spans="6:60">
      <c r="G409" s="106"/>
      <c r="O409" s="10"/>
      <c r="P409" s="10"/>
      <c r="Q409" s="10"/>
      <c r="R409" s="38"/>
      <c r="S409" s="39"/>
      <c r="T409" s="38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</row>
    <row r="410" spans="6:60">
      <c r="G410" s="106"/>
      <c r="O410" s="10"/>
      <c r="P410" s="10"/>
      <c r="Q410" s="10"/>
      <c r="R410" s="38"/>
      <c r="S410" s="39"/>
      <c r="T410" s="38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</row>
    <row r="411" spans="6:60">
      <c r="F411" s="38"/>
      <c r="G411" s="39"/>
      <c r="H411" s="38"/>
      <c r="I411" s="38"/>
      <c r="O411" s="10"/>
      <c r="P411" s="10"/>
      <c r="Q411" s="10"/>
      <c r="R411" s="38"/>
      <c r="S411" s="39"/>
      <c r="T411" s="38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</row>
    <row r="412" spans="6:60">
      <c r="F412" s="38"/>
      <c r="G412" s="39"/>
      <c r="H412" s="38"/>
      <c r="I412" s="38"/>
      <c r="O412" s="10"/>
      <c r="P412" s="10"/>
      <c r="Q412" s="10"/>
      <c r="R412" s="38"/>
      <c r="S412" s="3131"/>
      <c r="T412" s="38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</row>
    <row r="413" spans="6:60">
      <c r="F413" s="38"/>
      <c r="G413" s="39"/>
      <c r="H413" s="38"/>
      <c r="I413" s="38"/>
      <c r="O413" s="10"/>
      <c r="P413" s="10"/>
      <c r="Q413" s="10"/>
      <c r="R413" s="38"/>
      <c r="S413" s="39"/>
      <c r="T413" s="38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</row>
    <row r="414" spans="6:60">
      <c r="F414" s="38"/>
      <c r="G414" s="39"/>
      <c r="H414" s="38"/>
      <c r="I414" s="38"/>
      <c r="O414" s="10"/>
      <c r="P414" s="10"/>
      <c r="Q414" s="10"/>
      <c r="R414" s="66"/>
      <c r="S414" s="39"/>
      <c r="T414" s="38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</row>
    <row r="415" spans="6:60">
      <c r="F415" s="31"/>
      <c r="G415" s="1836"/>
      <c r="H415" s="230"/>
      <c r="I415" s="3148"/>
      <c r="O415" s="10"/>
      <c r="P415" s="10"/>
      <c r="Q415" s="10"/>
      <c r="R415" s="28"/>
      <c r="S415" s="39"/>
      <c r="T415" s="31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</row>
    <row r="416" spans="6:60">
      <c r="F416" s="31"/>
      <c r="G416" s="1836"/>
      <c r="H416" s="30"/>
      <c r="I416" s="31"/>
      <c r="O416" s="10"/>
      <c r="P416" s="10"/>
      <c r="Q416" s="10"/>
      <c r="R416" s="28"/>
      <c r="S416" s="30"/>
      <c r="T416" s="31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</row>
    <row r="417" spans="6:60">
      <c r="F417" s="31"/>
      <c r="G417" s="1836"/>
      <c r="H417" s="230"/>
      <c r="I417" s="59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</row>
    <row r="418" spans="6:60">
      <c r="F418" s="31"/>
      <c r="G418" s="1836"/>
      <c r="H418" s="2437"/>
      <c r="I418" s="3036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</row>
    <row r="419" spans="6:60">
      <c r="F419" s="3036"/>
      <c r="G419" s="3037"/>
      <c r="H419" s="50"/>
      <c r="I419" s="38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</row>
    <row r="420" spans="6:60">
      <c r="F420" s="3036"/>
      <c r="G420" s="3037"/>
      <c r="H420" s="2787"/>
      <c r="I420" s="2788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</row>
    <row r="421" spans="6:60">
      <c r="F421" s="59"/>
      <c r="G421" s="1767"/>
      <c r="H421" s="30"/>
      <c r="I421" s="59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</row>
    <row r="422" spans="6:60">
      <c r="F422" s="38"/>
      <c r="G422" s="689"/>
      <c r="H422" s="38"/>
      <c r="I422" s="38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</row>
    <row r="423" spans="6:60">
      <c r="F423" s="31"/>
      <c r="G423" s="1836"/>
      <c r="H423" s="38"/>
      <c r="I423" s="38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</row>
    <row r="424" spans="6:60">
      <c r="F424" s="302"/>
      <c r="G424" s="1767"/>
      <c r="H424" s="38"/>
      <c r="I424" s="38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</row>
    <row r="425" spans="6:60">
      <c r="F425" s="31"/>
      <c r="G425" s="1836"/>
      <c r="H425" s="38"/>
      <c r="I425" s="38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</row>
    <row r="426" spans="6:60">
      <c r="F426" s="59"/>
      <c r="G426" s="1767"/>
      <c r="H426" s="38"/>
      <c r="I426" s="38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</row>
    <row r="427" spans="6:60">
      <c r="F427" s="59"/>
      <c r="G427" s="1767"/>
      <c r="H427" s="38"/>
      <c r="I427" s="38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</row>
    <row r="428" spans="6:60">
      <c r="F428" s="38"/>
      <c r="G428" s="38"/>
      <c r="H428" s="38"/>
      <c r="I428" s="38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</row>
    <row r="429" spans="6:60">
      <c r="F429" s="63"/>
      <c r="G429" s="3022"/>
      <c r="H429" s="30"/>
      <c r="I429" s="81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</row>
    <row r="430" spans="6:60">
      <c r="F430" s="3149"/>
      <c r="G430" s="3149"/>
      <c r="H430" s="30"/>
      <c r="I430" s="38"/>
      <c r="J430" s="9"/>
      <c r="K430" s="9"/>
      <c r="L430" s="9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</row>
    <row r="431" spans="6:60">
      <c r="F431" s="3150"/>
      <c r="G431" s="38"/>
      <c r="H431" s="38"/>
      <c r="I431" s="3151"/>
      <c r="J431" s="9"/>
      <c r="K431" s="9"/>
      <c r="L431" s="9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</row>
    <row r="432" spans="6:60">
      <c r="F432" s="38"/>
      <c r="G432" s="38"/>
      <c r="H432" s="38"/>
      <c r="I432" s="38"/>
      <c r="J432" s="9"/>
      <c r="K432" s="9"/>
      <c r="L432" s="9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</row>
    <row r="433" spans="6:60">
      <c r="F433" s="38"/>
      <c r="G433" s="38"/>
      <c r="H433" s="289"/>
      <c r="I433" s="38"/>
      <c r="J433" s="9"/>
      <c r="K433" s="9"/>
      <c r="L433" s="9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</row>
    <row r="434" spans="6:60">
      <c r="F434" s="38"/>
      <c r="G434" s="38"/>
      <c r="H434" s="2787"/>
      <c r="I434" s="2788"/>
      <c r="J434" s="9"/>
      <c r="K434" s="9"/>
      <c r="L434" s="9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</row>
    <row r="435" spans="6:60">
      <c r="F435" s="38"/>
      <c r="G435" s="38"/>
      <c r="H435" s="30"/>
      <c r="I435" s="81"/>
      <c r="J435" s="9"/>
      <c r="K435" s="9"/>
      <c r="L435" s="9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</row>
    <row r="436" spans="6:60">
      <c r="F436" s="38"/>
      <c r="G436" s="38"/>
      <c r="H436" s="787"/>
      <c r="I436" s="63"/>
      <c r="J436" s="9"/>
      <c r="K436" s="9"/>
      <c r="L436" s="9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</row>
    <row r="437" spans="6:60">
      <c r="F437" s="38"/>
      <c r="G437" s="38"/>
      <c r="H437" s="30"/>
      <c r="I437" s="31"/>
      <c r="J437" s="9"/>
      <c r="K437" s="9"/>
      <c r="L437" s="9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</row>
    <row r="438" spans="6:60">
      <c r="F438" s="38"/>
      <c r="G438" s="38"/>
      <c r="H438" s="2437"/>
      <c r="I438" s="3060"/>
      <c r="J438" s="9"/>
      <c r="K438" s="9"/>
      <c r="L438" s="9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</row>
    <row r="439" spans="6:60">
      <c r="F439" s="38"/>
      <c r="G439" s="38"/>
      <c r="H439" s="30"/>
      <c r="I439" s="31"/>
      <c r="J439" s="9"/>
      <c r="K439" s="9"/>
      <c r="L439" s="9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</row>
    <row r="440" spans="6:60">
      <c r="F440" s="38"/>
      <c r="G440" s="38"/>
      <c r="H440" s="787"/>
      <c r="I440" s="63"/>
      <c r="J440" s="9"/>
      <c r="K440" s="9"/>
      <c r="L440" s="9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</row>
    <row r="441" spans="6:60">
      <c r="F441" s="38"/>
      <c r="G441" s="38"/>
      <c r="H441" s="38"/>
      <c r="I441" s="38"/>
      <c r="J441" s="9"/>
      <c r="K441" s="9"/>
      <c r="L441" s="9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</row>
    <row r="442" spans="6:60">
      <c r="F442" s="38"/>
      <c r="G442" s="38"/>
      <c r="H442" s="38"/>
      <c r="I442" s="38"/>
      <c r="J442" s="9"/>
      <c r="K442" s="9"/>
      <c r="L442" s="9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</row>
    <row r="443" spans="6:60">
      <c r="F443" s="38"/>
      <c r="G443" s="38"/>
      <c r="H443" s="71"/>
      <c r="I443" s="38"/>
      <c r="J443" s="9"/>
      <c r="K443" s="9"/>
      <c r="L443" s="9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</row>
    <row r="444" spans="6:60">
      <c r="F444" s="38"/>
      <c r="G444" s="38"/>
      <c r="H444" s="2787"/>
      <c r="I444" s="2788"/>
      <c r="J444" s="9"/>
      <c r="K444" s="9"/>
      <c r="L444" s="9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</row>
    <row r="445" spans="6:60">
      <c r="F445" s="38"/>
      <c r="G445" s="38"/>
      <c r="H445" s="230"/>
      <c r="I445" s="31"/>
      <c r="J445" s="9"/>
      <c r="K445" s="9"/>
      <c r="L445" s="9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</row>
    <row r="446" spans="6:60">
      <c r="F446" s="38"/>
      <c r="G446" s="38"/>
      <c r="H446" s="38"/>
      <c r="I446" s="38"/>
      <c r="J446" s="9"/>
      <c r="K446" s="9"/>
      <c r="L446" s="9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</row>
    <row r="447" spans="6:60">
      <c r="F447" s="38"/>
      <c r="G447" s="38"/>
      <c r="H447" s="38"/>
      <c r="I447" s="38"/>
      <c r="J447" s="9"/>
      <c r="K447" s="9"/>
      <c r="L447" s="9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</row>
    <row r="448" spans="6:60">
      <c r="F448" s="38"/>
      <c r="G448" s="38"/>
      <c r="H448" s="38"/>
      <c r="I448" s="38"/>
      <c r="J448" s="9"/>
      <c r="K448" s="9"/>
      <c r="L448" s="9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</row>
    <row r="449" spans="6:60">
      <c r="F449" s="63"/>
      <c r="G449" s="3022"/>
      <c r="H449" s="230"/>
      <c r="I449" s="59"/>
      <c r="J449" s="9"/>
      <c r="K449" s="9"/>
      <c r="L449" s="9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</row>
    <row r="450" spans="6:60">
      <c r="F450" s="63"/>
      <c r="G450" s="3022"/>
      <c r="H450" s="230"/>
      <c r="I450" s="59"/>
      <c r="J450" s="9"/>
      <c r="K450" s="9"/>
      <c r="L450" s="9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</row>
    <row r="451" spans="6:60">
      <c r="F451" s="63"/>
      <c r="G451" s="3022"/>
      <c r="H451" s="230"/>
      <c r="I451" s="59"/>
      <c r="J451" s="9"/>
      <c r="K451" s="9"/>
      <c r="L451" s="9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</row>
    <row r="452" spans="6:60">
      <c r="F452" s="63"/>
      <c r="G452" s="3022"/>
      <c r="H452" s="3051"/>
      <c r="I452" s="38"/>
      <c r="J452" s="9"/>
      <c r="K452" s="9"/>
      <c r="L452" s="9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</row>
    <row r="453" spans="6:60">
      <c r="F453" s="3149"/>
      <c r="G453" s="38"/>
      <c r="H453" s="38"/>
      <c r="I453" s="38"/>
      <c r="J453" s="9"/>
      <c r="K453" s="9"/>
      <c r="L453" s="9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</row>
    <row r="454" spans="6:60" ht="15.5">
      <c r="F454" s="3152"/>
      <c r="G454" s="38"/>
      <c r="H454" s="38"/>
      <c r="I454" s="38"/>
      <c r="J454" s="9"/>
      <c r="K454" s="9"/>
      <c r="L454" s="9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</row>
    <row r="455" spans="6:60">
      <c r="F455" s="38"/>
      <c r="G455" s="38"/>
      <c r="H455" s="38"/>
      <c r="I455" s="38"/>
      <c r="J455" s="9"/>
      <c r="K455" s="9"/>
      <c r="L455" s="9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</row>
    <row r="456" spans="6:60">
      <c r="F456" s="38"/>
      <c r="G456" s="38"/>
      <c r="H456" s="38"/>
      <c r="I456" s="38"/>
      <c r="J456" s="9"/>
      <c r="K456" s="9"/>
      <c r="L456" s="9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6:60">
      <c r="F457" s="38"/>
      <c r="G457" s="38"/>
      <c r="H457" s="38"/>
      <c r="I457" s="38"/>
      <c r="J457" s="9"/>
      <c r="K457" s="9"/>
      <c r="L457" s="9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</row>
    <row r="458" spans="6:60">
      <c r="F458" s="38"/>
      <c r="G458" s="38"/>
      <c r="H458" s="38"/>
      <c r="I458" s="38"/>
      <c r="J458" s="9"/>
      <c r="K458" s="9"/>
      <c r="L458" s="9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</row>
    <row r="459" spans="6:60">
      <c r="F459" s="38"/>
      <c r="G459" s="38"/>
      <c r="H459" s="38"/>
      <c r="I459" s="38"/>
      <c r="J459" s="9"/>
      <c r="K459" s="9"/>
      <c r="L459" s="9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</row>
    <row r="460" spans="6:60">
      <c r="F460" s="38"/>
      <c r="G460" s="38"/>
      <c r="H460" s="38"/>
      <c r="I460" s="38"/>
      <c r="J460" s="9"/>
      <c r="K460" s="9"/>
      <c r="L460" s="9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</row>
    <row r="461" spans="6:60">
      <c r="F461" s="38"/>
      <c r="G461" s="38"/>
      <c r="H461" s="38"/>
      <c r="I461" s="38"/>
      <c r="J461" s="9"/>
      <c r="K461" s="9"/>
      <c r="L461" s="9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</row>
    <row r="462" spans="6:60">
      <c r="F462" s="38"/>
      <c r="G462" s="38"/>
      <c r="H462" s="38"/>
      <c r="I462" s="38"/>
      <c r="J462" s="9"/>
      <c r="K462" s="9"/>
      <c r="L462" s="9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</row>
    <row r="463" spans="6:60">
      <c r="F463" s="38"/>
      <c r="G463" s="38"/>
      <c r="H463" s="38"/>
      <c r="I463" s="38"/>
      <c r="J463" s="9"/>
      <c r="K463" s="9"/>
      <c r="L463" s="9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</row>
    <row r="464" spans="6:60">
      <c r="F464" s="38"/>
      <c r="G464" s="38"/>
      <c r="H464" s="38"/>
      <c r="I464" s="38"/>
      <c r="J464" s="9"/>
      <c r="K464" s="9"/>
      <c r="L464" s="9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</row>
    <row r="465" spans="6:60">
      <c r="F465" s="38"/>
      <c r="G465" s="38"/>
      <c r="H465" s="38"/>
      <c r="I465" s="38"/>
      <c r="J465" s="9"/>
      <c r="K465" s="9"/>
      <c r="L465" s="9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</row>
    <row r="466" spans="6:60">
      <c r="J466" s="9"/>
      <c r="K466" s="9"/>
      <c r="L466" s="9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</row>
    <row r="467" spans="6:60">
      <c r="J467" s="9"/>
      <c r="K467" s="9"/>
      <c r="L467" s="9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</row>
    <row r="468" spans="6:60">
      <c r="J468" s="9"/>
      <c r="K468" s="9"/>
      <c r="L468" s="9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</row>
    <row r="469" spans="6:60">
      <c r="J469" s="9"/>
      <c r="K469" s="9"/>
      <c r="L469" s="9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</row>
    <row r="470" spans="6:60">
      <c r="J470" s="9"/>
      <c r="K470" s="9"/>
      <c r="L470" s="9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</row>
    <row r="471" spans="6:60">
      <c r="J471" s="9"/>
      <c r="K471" s="9"/>
      <c r="L471" s="9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</row>
    <row r="472" spans="6:60">
      <c r="J472" s="9"/>
      <c r="K472" s="9"/>
      <c r="L472" s="9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</row>
    <row r="473" spans="6:60">
      <c r="J473" s="1"/>
      <c r="K473" s="1"/>
      <c r="L473" s="1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</row>
    <row r="474" spans="6:60">
      <c r="J474" s="1"/>
      <c r="K474" s="1"/>
      <c r="L474" s="1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</row>
    <row r="475" spans="6:60">
      <c r="J475" s="1"/>
      <c r="K475" s="1"/>
      <c r="L475" s="1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</row>
    <row r="476" spans="6:60">
      <c r="J476" s="1"/>
      <c r="K476" s="1"/>
      <c r="L476" s="1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</row>
    <row r="477" spans="6:60">
      <c r="J477" s="1"/>
      <c r="K477" s="1"/>
      <c r="L477" s="1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</row>
    <row r="478" spans="6:60">
      <c r="J478" s="1"/>
      <c r="K478" s="1"/>
      <c r="L478" s="1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</row>
    <row r="479" spans="6:60">
      <c r="J479" s="1"/>
      <c r="K479" s="1"/>
      <c r="L479" s="1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</row>
    <row r="480" spans="6:60">
      <c r="J480" s="1"/>
      <c r="K480" s="1"/>
      <c r="L480" s="1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</row>
    <row r="481" spans="6:60">
      <c r="J481" s="1"/>
      <c r="K481" s="1"/>
      <c r="L481" s="1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</row>
    <row r="482" spans="6:60">
      <c r="J482" s="1"/>
      <c r="K482" s="1"/>
      <c r="L482" s="1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</row>
    <row r="483" spans="6:60">
      <c r="J483" s="1"/>
      <c r="K483" s="1"/>
      <c r="L483" s="1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</row>
    <row r="484" spans="6:60">
      <c r="J484" s="1"/>
      <c r="K484" s="1"/>
      <c r="L484" s="1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</row>
    <row r="485" spans="6:60">
      <c r="J485" s="1"/>
      <c r="K485" s="1"/>
      <c r="L485" s="1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</row>
    <row r="486" spans="6:60">
      <c r="F486" s="38"/>
      <c r="G486" s="38"/>
      <c r="H486" s="38"/>
      <c r="I486" s="38"/>
      <c r="J486" s="1"/>
      <c r="K486" s="1"/>
      <c r="L486" s="1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</row>
    <row r="487" spans="6:60">
      <c r="F487" s="38"/>
      <c r="G487" s="38"/>
      <c r="H487" s="38"/>
      <c r="I487" s="38"/>
      <c r="J487" s="1"/>
      <c r="K487" s="1"/>
      <c r="L487" s="1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</row>
    <row r="488" spans="6:60">
      <c r="F488" s="38"/>
      <c r="G488" s="38"/>
      <c r="H488" s="38"/>
      <c r="I488" s="38"/>
      <c r="J488" s="1"/>
      <c r="K488" s="1"/>
      <c r="L488" s="1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</row>
    <row r="489" spans="6:60">
      <c r="F489" s="38"/>
      <c r="G489" s="38"/>
      <c r="H489" s="38"/>
      <c r="I489" s="38"/>
      <c r="J489" s="1"/>
      <c r="K489" s="1"/>
      <c r="L489" s="1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</row>
    <row r="490" spans="6:60">
      <c r="J490" s="9"/>
      <c r="K490" s="9"/>
      <c r="L490" s="9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</row>
    <row r="491" spans="6:60">
      <c r="J491" s="9"/>
      <c r="K491" s="9"/>
      <c r="L491" s="9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</row>
    <row r="492" spans="6:60">
      <c r="J492" s="9"/>
      <c r="K492" s="9"/>
      <c r="L492" s="9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</row>
    <row r="493" spans="6:60">
      <c r="J493" s="9"/>
      <c r="K493" s="9"/>
      <c r="L493" s="9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</row>
    <row r="494" spans="6:60">
      <c r="J494" s="9"/>
      <c r="K494" s="9"/>
      <c r="L494" s="9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</row>
    <row r="495" spans="6:60">
      <c r="J495" s="9"/>
      <c r="K495" s="9"/>
      <c r="L495" s="9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</row>
    <row r="496" spans="6:60">
      <c r="J496" s="9"/>
      <c r="K496" s="9"/>
      <c r="L496" s="9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</row>
    <row r="497" spans="10:60">
      <c r="J497" s="9"/>
      <c r="K497" s="9"/>
      <c r="L497" s="9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</row>
    <row r="498" spans="10:60">
      <c r="J498" s="9"/>
      <c r="K498" s="9"/>
      <c r="L498" s="9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</row>
    <row r="499" spans="10:60">
      <c r="J499" s="9"/>
      <c r="K499" s="9"/>
      <c r="L499" s="9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</row>
    <row r="500" spans="10:60">
      <c r="J500" s="9"/>
      <c r="K500" s="9"/>
      <c r="L500" s="9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</row>
    <row r="501" spans="10:60">
      <c r="J501" s="9"/>
      <c r="K501" s="9"/>
      <c r="L501" s="9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</row>
    <row r="502" spans="10:60">
      <c r="J502" s="9"/>
      <c r="K502" s="9"/>
      <c r="L502" s="9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</row>
    <row r="503" spans="10:60">
      <c r="J503" s="9"/>
      <c r="K503" s="9"/>
      <c r="L503" s="9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</row>
    <row r="504" spans="10:60">
      <c r="J504" s="9"/>
      <c r="K504" s="9"/>
      <c r="L504" s="9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</row>
    <row r="505" spans="10:60">
      <c r="J505" s="9"/>
      <c r="K505" s="9"/>
      <c r="L505" s="9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</row>
    <row r="506" spans="10:60">
      <c r="J506" s="9"/>
      <c r="K506" s="9"/>
      <c r="L506" s="9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</row>
    <row r="507" spans="10:60">
      <c r="J507" s="9"/>
      <c r="K507" s="9"/>
      <c r="L507" s="9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</row>
    <row r="508" spans="10:60">
      <c r="J508" s="9"/>
      <c r="K508" s="9"/>
      <c r="L508" s="9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</row>
    <row r="509" spans="10:60">
      <c r="J509" s="9"/>
      <c r="K509" s="9"/>
      <c r="L509" s="9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</row>
    <row r="510" spans="10:60">
      <c r="J510" s="9"/>
      <c r="K510" s="9"/>
      <c r="L510" s="9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</row>
    <row r="511" spans="10:60">
      <c r="J511" s="9"/>
      <c r="K511" s="9"/>
      <c r="L511" s="9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</row>
    <row r="512" spans="10:60">
      <c r="J512" s="9"/>
      <c r="K512" s="9"/>
      <c r="L512" s="9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</row>
    <row r="513" spans="2:60">
      <c r="J513" s="9"/>
      <c r="K513" s="9"/>
      <c r="L513" s="9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</row>
    <row r="514" spans="2:60">
      <c r="J514" s="9"/>
      <c r="K514" s="9"/>
      <c r="L514" s="9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</row>
    <row r="515" spans="2:60">
      <c r="J515" s="9"/>
      <c r="K515" s="9"/>
      <c r="L515" s="9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</row>
    <row r="516" spans="2:60">
      <c r="J516" s="9"/>
      <c r="K516" s="9"/>
      <c r="L516" s="9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</row>
    <row r="517" spans="2:60">
      <c r="J517" s="9"/>
      <c r="K517" s="9"/>
      <c r="L517" s="9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</row>
    <row r="518" spans="2:60">
      <c r="J518" s="9"/>
      <c r="K518" s="9"/>
      <c r="L518" s="9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</row>
    <row r="519" spans="2:60">
      <c r="J519" s="9"/>
      <c r="K519" s="9"/>
      <c r="L519" s="9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</row>
    <row r="520" spans="2:60">
      <c r="J520" s="9"/>
      <c r="K520" s="9"/>
      <c r="L520" s="9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</row>
    <row r="521" spans="2:60">
      <c r="J521" s="9"/>
      <c r="K521" s="9"/>
      <c r="L521" s="9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</row>
    <row r="522" spans="2:60">
      <c r="F522" s="38"/>
      <c r="G522" s="38"/>
      <c r="H522" s="38"/>
      <c r="I522" s="38"/>
      <c r="J522" s="9"/>
      <c r="K522" s="9"/>
      <c r="L522" s="9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</row>
    <row r="523" spans="2:60">
      <c r="F523" s="38"/>
      <c r="G523" s="38"/>
      <c r="H523" s="38"/>
      <c r="I523" s="38"/>
      <c r="J523" s="9"/>
      <c r="K523" s="9"/>
      <c r="L523" s="9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</row>
    <row r="524" spans="2:60">
      <c r="F524" s="38"/>
      <c r="G524" s="38"/>
      <c r="H524" s="38"/>
      <c r="I524" s="38"/>
      <c r="J524" s="9"/>
      <c r="K524" s="9"/>
      <c r="L524" s="9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</row>
    <row r="525" spans="2:60">
      <c r="F525" s="38"/>
      <c r="G525" s="38"/>
      <c r="H525" s="38"/>
      <c r="I525" s="38"/>
      <c r="J525" s="9"/>
      <c r="K525" s="9"/>
      <c r="L525" s="9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</row>
    <row r="526" spans="2:60">
      <c r="B526" s="38"/>
      <c r="C526" s="39"/>
      <c r="D526" s="38"/>
      <c r="E526" s="38"/>
      <c r="F526" s="38"/>
      <c r="G526" s="38"/>
      <c r="H526" s="38"/>
      <c r="I526" s="38"/>
      <c r="J526" s="9"/>
      <c r="K526" s="9"/>
      <c r="L526" s="9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</row>
    <row r="527" spans="2:60">
      <c r="B527" s="38"/>
      <c r="C527" s="39"/>
      <c r="D527" s="38"/>
      <c r="E527" s="38"/>
      <c r="F527" s="38"/>
      <c r="G527" s="38"/>
      <c r="H527" s="38"/>
      <c r="I527" s="38"/>
      <c r="J527" s="9"/>
      <c r="K527" s="9"/>
      <c r="L527" s="9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</row>
    <row r="528" spans="2:60">
      <c r="J528" s="9"/>
      <c r="K528" s="9"/>
      <c r="L528" s="9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</row>
    <row r="529" spans="10:60">
      <c r="J529" s="9"/>
      <c r="K529" s="9"/>
      <c r="L529" s="9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</row>
    <row r="530" spans="10:60">
      <c r="J530" s="9"/>
      <c r="K530" s="9"/>
      <c r="L530" s="9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</row>
    <row r="531" spans="10:60">
      <c r="J531" s="9"/>
      <c r="K531" s="9"/>
      <c r="L531" s="9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</row>
    <row r="532" spans="10:60">
      <c r="J532" s="9"/>
      <c r="K532" s="9"/>
      <c r="L532" s="9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</row>
    <row r="533" spans="10:60">
      <c r="J533" s="9"/>
      <c r="K533" s="9"/>
      <c r="L533" s="9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</row>
    <row r="534" spans="10:60">
      <c r="J534" s="9"/>
      <c r="K534" s="9"/>
      <c r="L534" s="9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</row>
    <row r="535" spans="10:60">
      <c r="J535" s="9"/>
      <c r="K535" s="9"/>
      <c r="L535" s="9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</row>
    <row r="536" spans="10:60">
      <c r="J536" s="9"/>
      <c r="K536" s="9"/>
      <c r="L536" s="9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</row>
    <row r="537" spans="10:60">
      <c r="J537" s="9"/>
      <c r="K537" s="9"/>
      <c r="L537" s="9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</row>
    <row r="538" spans="10:60">
      <c r="J538" s="9"/>
      <c r="K538" s="9"/>
      <c r="L538" s="9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</row>
    <row r="539" spans="10:60">
      <c r="J539" s="9"/>
      <c r="K539" s="9"/>
      <c r="L539" s="9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</row>
    <row r="540" spans="10:60">
      <c r="J540" s="9"/>
      <c r="K540" s="9"/>
      <c r="L540" s="9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</row>
    <row r="541" spans="10:60">
      <c r="J541" s="9"/>
      <c r="K541" s="9"/>
      <c r="L541" s="9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</row>
    <row r="542" spans="10:60">
      <c r="J542" s="9"/>
      <c r="K542" s="9"/>
      <c r="L542" s="9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</row>
    <row r="543" spans="10:60">
      <c r="J543" s="9"/>
      <c r="K543" s="9"/>
      <c r="L543" s="9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</row>
    <row r="544" spans="10:60">
      <c r="J544" s="9"/>
      <c r="K544" s="9"/>
      <c r="L544" s="9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</row>
    <row r="545" spans="10:60">
      <c r="J545" s="9"/>
      <c r="K545" s="9"/>
      <c r="L545" s="9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</row>
    <row r="546" spans="10:60">
      <c r="J546" s="9"/>
      <c r="K546" s="9"/>
      <c r="L546" s="9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</row>
    <row r="547" spans="10:60">
      <c r="J547" s="9"/>
      <c r="K547" s="9"/>
      <c r="L547" s="9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</row>
    <row r="548" spans="10:60">
      <c r="J548" s="9"/>
      <c r="K548" s="9"/>
      <c r="L548" s="9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</row>
    <row r="549" spans="10:60">
      <c r="J549" s="9"/>
      <c r="K549" s="9"/>
      <c r="L549" s="9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</row>
    <row r="550" spans="10:60">
      <c r="J550" s="9"/>
      <c r="K550" s="9"/>
      <c r="L550" s="9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</row>
    <row r="551" spans="10:60">
      <c r="J551" s="9"/>
      <c r="K551" s="9"/>
      <c r="L551" s="9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</row>
    <row r="552" spans="10:60">
      <c r="J552" s="9"/>
      <c r="K552" s="9"/>
      <c r="L552" s="9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</row>
    <row r="553" spans="10:60">
      <c r="J553" s="9"/>
      <c r="K553" s="9"/>
      <c r="L553" s="9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</row>
    <row r="554" spans="10:60">
      <c r="J554" s="9"/>
      <c r="K554" s="9"/>
      <c r="L554" s="9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</row>
    <row r="555" spans="10:60">
      <c r="J555" s="9"/>
      <c r="K555" s="9"/>
      <c r="L555" s="9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</row>
    <row r="556" spans="10:60">
      <c r="J556" s="9"/>
      <c r="K556" s="9"/>
      <c r="L556" s="9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</row>
    <row r="557" spans="10:60">
      <c r="J557" s="9"/>
      <c r="K557" s="9"/>
      <c r="L557" s="9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</row>
    <row r="558" spans="10:60">
      <c r="J558" s="9"/>
      <c r="K558" s="9"/>
      <c r="L558" s="9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</row>
    <row r="559" spans="10:60">
      <c r="J559" s="9"/>
      <c r="K559" s="9"/>
      <c r="L559" s="9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</row>
    <row r="560" spans="10:60">
      <c r="J560" s="9"/>
      <c r="K560" s="9"/>
      <c r="L560" s="9"/>
    </row>
    <row r="561" spans="10:12">
      <c r="J561" s="9"/>
      <c r="K561" s="9"/>
      <c r="L561" s="9"/>
    </row>
    <row r="562" spans="10:12">
      <c r="J562" s="9"/>
      <c r="K562" s="9"/>
      <c r="L562" s="9"/>
    </row>
    <row r="563" spans="10:12">
      <c r="J563" s="9"/>
      <c r="K563" s="9"/>
      <c r="L563" s="9"/>
    </row>
    <row r="564" spans="10:12">
      <c r="J564" s="9"/>
      <c r="K564" s="9"/>
      <c r="L564" s="9"/>
    </row>
    <row r="565" spans="10:12">
      <c r="J565" s="9"/>
      <c r="K565" s="9"/>
      <c r="L565" s="9"/>
    </row>
    <row r="566" spans="10:12">
      <c r="J566" s="9"/>
      <c r="K566" s="9"/>
      <c r="L566" s="9"/>
    </row>
    <row r="567" spans="10:12">
      <c r="J567" s="9"/>
      <c r="K567" s="9"/>
      <c r="L567" s="9"/>
    </row>
    <row r="568" spans="10:12">
      <c r="J568" s="9"/>
      <c r="K568" s="9"/>
      <c r="L568" s="9"/>
    </row>
    <row r="569" spans="10:12">
      <c r="J569" s="9"/>
      <c r="K569" s="9"/>
      <c r="L569" s="9"/>
    </row>
    <row r="570" spans="10:12">
      <c r="J570" s="9"/>
      <c r="K570" s="9"/>
      <c r="L570" s="9"/>
    </row>
    <row r="571" spans="10:12">
      <c r="J571" s="9"/>
      <c r="K571" s="9"/>
      <c r="L571" s="9"/>
    </row>
    <row r="572" spans="10:12">
      <c r="J572" s="9"/>
      <c r="K572" s="9"/>
      <c r="L572" s="9"/>
    </row>
    <row r="573" spans="10:12">
      <c r="J573" s="9"/>
      <c r="K573" s="9"/>
      <c r="L573" s="9"/>
    </row>
    <row r="574" spans="10:12">
      <c r="J574" s="9"/>
      <c r="K574" s="9"/>
      <c r="L574" s="9"/>
    </row>
    <row r="575" spans="10:12">
      <c r="J575" s="9"/>
      <c r="K575" s="9"/>
      <c r="L575" s="9"/>
    </row>
    <row r="576" spans="10:12">
      <c r="J576" s="9"/>
      <c r="K576" s="9"/>
      <c r="L576" s="9"/>
    </row>
    <row r="577" spans="10:12">
      <c r="J577" s="9"/>
      <c r="K577" s="9"/>
      <c r="L577" s="9"/>
    </row>
    <row r="578" spans="10:12">
      <c r="J578" s="9"/>
      <c r="K578" s="9"/>
      <c r="L578" s="9"/>
    </row>
    <row r="579" spans="10:12">
      <c r="J579" s="9"/>
      <c r="K579" s="9"/>
      <c r="L579" s="9"/>
    </row>
    <row r="580" spans="10:12">
      <c r="J580" s="9"/>
      <c r="K580" s="9"/>
      <c r="L580" s="9"/>
    </row>
    <row r="581" spans="10:12">
      <c r="J581" s="9"/>
      <c r="K581" s="9"/>
      <c r="L581" s="9"/>
    </row>
    <row r="582" spans="10:12">
      <c r="J582" s="9"/>
      <c r="K582" s="9"/>
      <c r="L582" s="9"/>
    </row>
    <row r="583" spans="10:12">
      <c r="J583" s="9"/>
      <c r="K583" s="9"/>
      <c r="L583" s="9"/>
    </row>
    <row r="584" spans="10:12">
      <c r="J584" s="9"/>
      <c r="K584" s="9"/>
      <c r="L584" s="9"/>
    </row>
    <row r="585" spans="10:12">
      <c r="J585" s="9"/>
      <c r="K585" s="9"/>
      <c r="L585" s="9"/>
    </row>
    <row r="586" spans="10:12">
      <c r="J586" s="9"/>
      <c r="K586" s="9"/>
      <c r="L586" s="9"/>
    </row>
    <row r="587" spans="10:12">
      <c r="J587" s="9"/>
      <c r="K587" s="9"/>
      <c r="L587" s="9"/>
    </row>
    <row r="588" spans="10:12">
      <c r="J588" s="9"/>
      <c r="K588" s="9"/>
      <c r="L588" s="9"/>
    </row>
    <row r="589" spans="10:12">
      <c r="J589" s="9"/>
      <c r="K589" s="9"/>
      <c r="L589" s="9"/>
    </row>
    <row r="590" spans="10:12">
      <c r="J590" s="9"/>
      <c r="K590" s="9"/>
      <c r="L590" s="9"/>
    </row>
    <row r="591" spans="10:12">
      <c r="J591" s="9"/>
      <c r="K591" s="9"/>
      <c r="L591" s="9"/>
    </row>
    <row r="592" spans="10:12">
      <c r="J592" s="9"/>
      <c r="K592" s="9"/>
      <c r="L592" s="9"/>
    </row>
    <row r="593" spans="10:12">
      <c r="J593" s="9"/>
      <c r="K593" s="9"/>
      <c r="L593" s="9"/>
    </row>
    <row r="594" spans="10:12">
      <c r="J594" s="9"/>
      <c r="K594" s="9"/>
      <c r="L594" s="9"/>
    </row>
    <row r="595" spans="10:12">
      <c r="J595" s="9"/>
      <c r="K595" s="9"/>
      <c r="L595" s="9"/>
    </row>
    <row r="596" spans="10:12">
      <c r="J596" s="9"/>
      <c r="K596" s="9"/>
      <c r="L596" s="9"/>
    </row>
    <row r="597" spans="10:12">
      <c r="J597" s="9"/>
      <c r="K597" s="9"/>
      <c r="L597" s="9"/>
    </row>
    <row r="598" spans="10:12">
      <c r="J598" s="9"/>
      <c r="K598" s="9"/>
      <c r="L598" s="9"/>
    </row>
    <row r="599" spans="10:12">
      <c r="J599" s="9"/>
      <c r="K599" s="9"/>
      <c r="L599" s="9"/>
    </row>
    <row r="600" spans="10:12">
      <c r="J600" s="9"/>
      <c r="K600" s="9"/>
      <c r="L600" s="9"/>
    </row>
    <row r="601" spans="10:12">
      <c r="J601" s="9"/>
      <c r="K601" s="9"/>
      <c r="L601" s="9"/>
    </row>
    <row r="602" spans="10:12">
      <c r="J602" s="9"/>
      <c r="K602" s="9"/>
      <c r="L602" s="9"/>
    </row>
    <row r="603" spans="10:12">
      <c r="J603" s="9"/>
      <c r="K603" s="9"/>
      <c r="L603" s="9"/>
    </row>
    <row r="604" spans="10:12">
      <c r="J604" s="9"/>
      <c r="K604" s="9"/>
      <c r="L604" s="9"/>
    </row>
    <row r="605" spans="10:12">
      <c r="J605" s="9"/>
      <c r="K605" s="9"/>
      <c r="L605" s="9"/>
    </row>
    <row r="606" spans="10:12">
      <c r="J606" s="9"/>
      <c r="K606" s="9"/>
      <c r="L606" s="9"/>
    </row>
    <row r="607" spans="10:12">
      <c r="J607" s="9"/>
      <c r="K607" s="9"/>
      <c r="L607" s="9"/>
    </row>
    <row r="608" spans="10:12">
      <c r="J608" s="9"/>
      <c r="K608" s="9"/>
      <c r="L608" s="9"/>
    </row>
    <row r="609" spans="10:12">
      <c r="J609" s="9"/>
      <c r="K609" s="9"/>
      <c r="L609" s="9"/>
    </row>
    <row r="610" spans="10:12">
      <c r="J610" s="9"/>
      <c r="K610" s="9"/>
      <c r="L610" s="9"/>
    </row>
    <row r="611" spans="10:12">
      <c r="J611" s="9"/>
      <c r="K611" s="9"/>
      <c r="L611" s="9"/>
    </row>
    <row r="612" spans="10:12">
      <c r="J612" s="9"/>
      <c r="K612" s="9"/>
      <c r="L612" s="9"/>
    </row>
    <row r="613" spans="10:12">
      <c r="J613" s="9"/>
      <c r="K613" s="9"/>
      <c r="L613" s="9"/>
    </row>
    <row r="614" spans="10:12">
      <c r="J614" s="9"/>
      <c r="K614" s="9"/>
      <c r="L614" s="9"/>
    </row>
    <row r="615" spans="10:12">
      <c r="J615" s="9"/>
      <c r="K615" s="9"/>
      <c r="L615" s="9"/>
    </row>
    <row r="616" spans="10:12">
      <c r="J616" s="9"/>
      <c r="K616" s="9"/>
      <c r="L616" s="9"/>
    </row>
    <row r="617" spans="10:12">
      <c r="J617" s="9"/>
      <c r="K617" s="9"/>
      <c r="L617" s="9"/>
    </row>
    <row r="618" spans="10:12">
      <c r="J618" s="9"/>
      <c r="K618" s="9"/>
      <c r="L618" s="9"/>
    </row>
    <row r="619" spans="10:12">
      <c r="J619" s="9"/>
      <c r="K619" s="9"/>
      <c r="L619" s="9"/>
    </row>
    <row r="620" spans="10:12">
      <c r="J620" s="9"/>
      <c r="K620" s="9"/>
      <c r="L620" s="9"/>
    </row>
    <row r="621" spans="10:12">
      <c r="J621" s="9"/>
      <c r="K621" s="9"/>
      <c r="L621" s="9"/>
    </row>
    <row r="622" spans="10:12">
      <c r="J622" s="9"/>
      <c r="K622" s="9"/>
      <c r="L622" s="9"/>
    </row>
    <row r="623" spans="10:12">
      <c r="J623" s="9"/>
      <c r="K623" s="9"/>
      <c r="L623" s="9"/>
    </row>
    <row r="624" spans="10:12">
      <c r="J624" s="9"/>
      <c r="K624" s="9"/>
      <c r="L624" s="9"/>
    </row>
    <row r="625" spans="10:12">
      <c r="J625" s="9"/>
      <c r="K625" s="9"/>
      <c r="L625" s="9"/>
    </row>
    <row r="626" spans="10:12">
      <c r="J626" s="9"/>
      <c r="K626" s="9"/>
      <c r="L626" s="9"/>
    </row>
    <row r="627" spans="10:12">
      <c r="J627" s="9"/>
      <c r="K627" s="9"/>
      <c r="L627" s="9"/>
    </row>
    <row r="628" spans="10:12">
      <c r="J628" s="9"/>
      <c r="K628" s="9"/>
      <c r="L628" s="9"/>
    </row>
    <row r="629" spans="10:12">
      <c r="J629" s="9"/>
      <c r="K629" s="9"/>
      <c r="L629" s="9"/>
    </row>
    <row r="630" spans="10:12">
      <c r="J630" s="9"/>
      <c r="K630" s="9"/>
      <c r="L630" s="9"/>
    </row>
    <row r="631" spans="10:12">
      <c r="J631" s="9"/>
      <c r="K631" s="9"/>
      <c r="L631" s="9"/>
    </row>
    <row r="632" spans="10:12">
      <c r="J632" s="9"/>
      <c r="K632" s="9"/>
      <c r="L632" s="9"/>
    </row>
    <row r="633" spans="10:12">
      <c r="J633" s="9"/>
      <c r="K633" s="9"/>
      <c r="L633" s="9"/>
    </row>
    <row r="634" spans="10:12">
      <c r="J634" s="9"/>
      <c r="K634" s="9"/>
      <c r="L634" s="9"/>
    </row>
    <row r="635" spans="10:12">
      <c r="J635" s="9"/>
      <c r="K635" s="9"/>
      <c r="L635" s="9"/>
    </row>
    <row r="636" spans="10:12">
      <c r="J636" s="9"/>
      <c r="K636" s="9"/>
      <c r="L636" s="9"/>
    </row>
    <row r="637" spans="10:12">
      <c r="J637" s="9"/>
      <c r="K637" s="9"/>
      <c r="L637" s="9"/>
    </row>
    <row r="638" spans="10:12">
      <c r="J638" s="9"/>
      <c r="K638" s="9"/>
      <c r="L638" s="9"/>
    </row>
    <row r="639" spans="10:12">
      <c r="J639" s="9"/>
      <c r="K639" s="9"/>
      <c r="L639" s="9"/>
    </row>
    <row r="640" spans="10:12">
      <c r="J640" s="9"/>
      <c r="K640" s="9"/>
      <c r="L640" s="9"/>
    </row>
    <row r="641" spans="10:12">
      <c r="J641" s="9"/>
      <c r="K641" s="9"/>
      <c r="L641" s="9"/>
    </row>
    <row r="642" spans="10:12">
      <c r="J642" s="9"/>
      <c r="K642" s="9"/>
      <c r="L642" s="9"/>
    </row>
    <row r="643" spans="10:12">
      <c r="J643" s="9"/>
      <c r="K643" s="9"/>
      <c r="L643" s="9"/>
    </row>
    <row r="644" spans="10:12">
      <c r="J644" s="9"/>
      <c r="K644" s="9"/>
      <c r="L644" s="9"/>
    </row>
    <row r="645" spans="10:12">
      <c r="J645" s="9"/>
      <c r="K645" s="9"/>
      <c r="L645" s="9"/>
    </row>
    <row r="646" spans="10:12">
      <c r="J646" s="9"/>
      <c r="K646" s="9"/>
      <c r="L646" s="9"/>
    </row>
    <row r="647" spans="10:12">
      <c r="J647" s="9"/>
      <c r="K647" s="9"/>
      <c r="L647" s="9"/>
    </row>
    <row r="648" spans="10:12">
      <c r="J648" s="9"/>
      <c r="K648" s="9"/>
      <c r="L648" s="9"/>
    </row>
    <row r="649" spans="10:12">
      <c r="J649" s="9"/>
      <c r="K649" s="9"/>
      <c r="L649" s="9"/>
    </row>
    <row r="650" spans="10:12">
      <c r="J650" s="9"/>
      <c r="K650" s="9"/>
      <c r="L650" s="9"/>
    </row>
    <row r="651" spans="10:12">
      <c r="J651" s="9"/>
      <c r="K651" s="9"/>
      <c r="L651" s="9"/>
    </row>
    <row r="652" spans="10:12">
      <c r="J652" s="9"/>
      <c r="K652" s="9"/>
      <c r="L652" s="9"/>
    </row>
    <row r="653" spans="10:12">
      <c r="J653" s="9"/>
      <c r="K653" s="9"/>
      <c r="L653" s="9"/>
    </row>
    <row r="654" spans="10:12">
      <c r="J654" s="9"/>
      <c r="K654" s="9"/>
      <c r="L654" s="9"/>
    </row>
    <row r="655" spans="10:12">
      <c r="J655" s="9"/>
      <c r="K655" s="9"/>
      <c r="L655" s="9"/>
    </row>
    <row r="656" spans="10:12">
      <c r="J656" s="9"/>
      <c r="K656" s="9"/>
      <c r="L656" s="9"/>
    </row>
    <row r="657" spans="10:12">
      <c r="J657" s="9"/>
      <c r="K657" s="9"/>
      <c r="L657" s="9"/>
    </row>
    <row r="658" spans="10:12">
      <c r="J658" s="9"/>
      <c r="K658" s="9"/>
      <c r="L658" s="9"/>
    </row>
    <row r="659" spans="10:12">
      <c r="J659" s="9"/>
      <c r="K659" s="9"/>
      <c r="L659" s="9"/>
    </row>
    <row r="660" spans="10:12">
      <c r="J660" s="9"/>
      <c r="K660" s="9"/>
      <c r="L660" s="9"/>
    </row>
    <row r="661" spans="10:12">
      <c r="J661" s="9"/>
      <c r="K661" s="9"/>
      <c r="L661" s="9"/>
    </row>
    <row r="662" spans="10:12">
      <c r="J662" s="9"/>
      <c r="K662" s="9"/>
      <c r="L662" s="9"/>
    </row>
    <row r="663" spans="10:12">
      <c r="J663" s="9"/>
      <c r="K663" s="9"/>
      <c r="L663" s="9"/>
    </row>
    <row r="664" spans="10:12">
      <c r="J664" s="9"/>
      <c r="K664" s="9"/>
      <c r="L664" s="9"/>
    </row>
    <row r="665" spans="10:12">
      <c r="J665" s="9"/>
      <c r="K665" s="9"/>
      <c r="L665" s="9"/>
    </row>
    <row r="666" spans="10:12">
      <c r="J666" s="9"/>
      <c r="K666" s="9"/>
      <c r="L666" s="9"/>
    </row>
    <row r="667" spans="10:12">
      <c r="J667" s="9"/>
      <c r="K667" s="9"/>
      <c r="L667" s="9"/>
    </row>
    <row r="668" spans="10:12">
      <c r="J668" s="9"/>
      <c r="K668" s="9"/>
      <c r="L668" s="9"/>
    </row>
    <row r="669" spans="10:12">
      <c r="J669" s="9"/>
      <c r="K669" s="9"/>
      <c r="L669" s="9"/>
    </row>
    <row r="670" spans="10:12">
      <c r="J670" s="9"/>
      <c r="K670" s="9"/>
      <c r="L670" s="9"/>
    </row>
    <row r="671" spans="10:12">
      <c r="J671" s="9"/>
      <c r="K671" s="9"/>
      <c r="L671" s="9"/>
    </row>
    <row r="672" spans="10:12">
      <c r="J672" s="9"/>
      <c r="K672" s="9"/>
      <c r="L672" s="9"/>
    </row>
    <row r="673" spans="10:12">
      <c r="J673" s="9"/>
      <c r="K673" s="9"/>
      <c r="L673" s="9"/>
    </row>
    <row r="674" spans="10:12">
      <c r="J674" s="9"/>
      <c r="K674" s="9"/>
      <c r="L674" s="9"/>
    </row>
    <row r="675" spans="10:12">
      <c r="J675" s="9"/>
      <c r="K675" s="9"/>
      <c r="L675" s="9"/>
    </row>
    <row r="676" spans="10:12">
      <c r="J676" s="9"/>
      <c r="K676" s="9"/>
      <c r="L676" s="9"/>
    </row>
    <row r="677" spans="10:12">
      <c r="J677" s="9"/>
      <c r="K677" s="9"/>
      <c r="L677" s="9"/>
    </row>
    <row r="678" spans="10:12">
      <c r="J678" s="9"/>
      <c r="K678" s="9"/>
      <c r="L678" s="9"/>
    </row>
    <row r="679" spans="10:12">
      <c r="J679" s="9"/>
      <c r="K679" s="9"/>
      <c r="L679" s="9"/>
    </row>
    <row r="680" spans="10:12">
      <c r="J680" s="9"/>
      <c r="K680" s="9"/>
      <c r="L680" s="9"/>
    </row>
    <row r="681" spans="10:12">
      <c r="J681" s="9"/>
      <c r="K681" s="9"/>
      <c r="L681" s="9"/>
    </row>
    <row r="682" spans="10:12">
      <c r="J682" s="9"/>
      <c r="K682" s="9"/>
      <c r="L682" s="9"/>
    </row>
    <row r="683" spans="10:12">
      <c r="J683" s="9"/>
      <c r="K683" s="9"/>
      <c r="L683" s="9"/>
    </row>
    <row r="684" spans="10:12">
      <c r="J684" s="9"/>
      <c r="K684" s="9"/>
      <c r="L684" s="9"/>
    </row>
    <row r="685" spans="10:12">
      <c r="J685" s="9"/>
      <c r="K685" s="9"/>
      <c r="L685" s="9"/>
    </row>
    <row r="686" spans="10:12">
      <c r="J686" s="9"/>
      <c r="K686" s="9"/>
      <c r="L686" s="9"/>
    </row>
    <row r="687" spans="10:12">
      <c r="J687" s="9"/>
      <c r="K687" s="9"/>
      <c r="L687" s="9"/>
    </row>
    <row r="688" spans="10:12">
      <c r="J688" s="9"/>
      <c r="K688" s="9"/>
      <c r="L688" s="9"/>
    </row>
    <row r="689" spans="10:12">
      <c r="J689" s="9"/>
      <c r="K689" s="9"/>
      <c r="L689" s="9"/>
    </row>
    <row r="690" spans="10:12">
      <c r="J690" s="9"/>
      <c r="K690" s="9"/>
      <c r="L690" s="9"/>
    </row>
    <row r="691" spans="10:12">
      <c r="J691" s="9"/>
      <c r="K691" s="9"/>
      <c r="L691" s="9"/>
    </row>
    <row r="692" spans="10:12">
      <c r="J692" s="9"/>
      <c r="K692" s="9"/>
      <c r="L692" s="9"/>
    </row>
    <row r="693" spans="10:12">
      <c r="J693" s="9"/>
      <c r="K693" s="9"/>
      <c r="L693" s="9"/>
    </row>
    <row r="694" spans="10:12">
      <c r="J694" s="9"/>
      <c r="K694" s="9"/>
      <c r="L694" s="9"/>
    </row>
    <row r="695" spans="10:12">
      <c r="J695" s="9"/>
      <c r="K695" s="9"/>
      <c r="L695" s="9"/>
    </row>
    <row r="696" spans="10:12">
      <c r="J696" s="9"/>
      <c r="K696" s="9"/>
      <c r="L696" s="9"/>
    </row>
    <row r="697" spans="10:12">
      <c r="J697" s="9"/>
      <c r="K697" s="9"/>
      <c r="L697" s="9"/>
    </row>
    <row r="698" spans="10:12">
      <c r="J698" s="9"/>
      <c r="K698" s="9"/>
      <c r="L698" s="9"/>
    </row>
    <row r="699" spans="10:12">
      <c r="J699" s="9"/>
      <c r="K699" s="9"/>
      <c r="L699" s="9"/>
    </row>
    <row r="700" spans="10:12">
      <c r="J700" s="9"/>
      <c r="K700" s="9"/>
      <c r="L700" s="9"/>
    </row>
    <row r="701" spans="10:12">
      <c r="J701" s="9"/>
      <c r="K701" s="9"/>
      <c r="L701" s="9"/>
    </row>
    <row r="702" spans="10:12">
      <c r="J702" s="9"/>
      <c r="K702" s="9"/>
      <c r="L702" s="9"/>
    </row>
    <row r="703" spans="10:12">
      <c r="J703" s="9"/>
      <c r="K703" s="9"/>
      <c r="L703" s="9"/>
    </row>
    <row r="704" spans="10:12">
      <c r="J704" s="9"/>
      <c r="K704" s="9"/>
      <c r="L704" s="9"/>
    </row>
    <row r="705" spans="10:12">
      <c r="J705" s="9"/>
      <c r="K705" s="9"/>
      <c r="L705" s="9"/>
    </row>
    <row r="706" spans="10:12">
      <c r="J706" s="9"/>
      <c r="K706" s="9"/>
      <c r="L706" s="9"/>
    </row>
    <row r="707" spans="10:12">
      <c r="J707" s="9"/>
      <c r="K707" s="9"/>
      <c r="L707" s="9"/>
    </row>
    <row r="708" spans="10:12">
      <c r="J708" s="9"/>
      <c r="K708" s="9"/>
      <c r="L708" s="9"/>
    </row>
    <row r="709" spans="10:12">
      <c r="J709" s="9"/>
      <c r="K709" s="9"/>
      <c r="L709" s="9"/>
    </row>
    <row r="710" spans="10:12">
      <c r="J710" s="9"/>
      <c r="K710" s="9"/>
      <c r="L710" s="9"/>
    </row>
    <row r="711" spans="10:12">
      <c r="J711" s="9"/>
      <c r="K711" s="9"/>
      <c r="L711" s="9"/>
    </row>
    <row r="712" spans="10:12">
      <c r="J712" s="9"/>
      <c r="K712" s="9"/>
      <c r="L712" s="9"/>
    </row>
    <row r="713" spans="10:12">
      <c r="J713" s="9"/>
      <c r="K713" s="9"/>
      <c r="L713" s="9"/>
    </row>
    <row r="714" spans="10:12">
      <c r="J714" s="9"/>
      <c r="K714" s="9"/>
      <c r="L714" s="9"/>
    </row>
    <row r="715" spans="10:12">
      <c r="J715" s="9"/>
      <c r="K715" s="9"/>
      <c r="L715" s="9"/>
    </row>
    <row r="716" spans="10:12">
      <c r="J716" s="9"/>
      <c r="K716" s="9"/>
      <c r="L716" s="9"/>
    </row>
    <row r="717" spans="10:12">
      <c r="J717" s="9"/>
      <c r="K717" s="9"/>
      <c r="L717" s="9"/>
    </row>
    <row r="718" spans="10:12">
      <c r="J718" s="9"/>
      <c r="K718" s="9"/>
      <c r="L718" s="9"/>
    </row>
    <row r="719" spans="10:12">
      <c r="J719" s="9"/>
      <c r="K719" s="9"/>
      <c r="L719" s="9"/>
    </row>
    <row r="720" spans="10:12">
      <c r="J720" s="9"/>
      <c r="K720" s="9"/>
      <c r="L720" s="9"/>
    </row>
    <row r="721" spans="10:12">
      <c r="J721" s="9"/>
      <c r="K721" s="9"/>
      <c r="L721" s="9"/>
    </row>
    <row r="722" spans="10:12">
      <c r="J722" s="9"/>
      <c r="K722" s="9"/>
      <c r="L722" s="9"/>
    </row>
    <row r="723" spans="10:12">
      <c r="J723" s="9"/>
      <c r="K723" s="9"/>
      <c r="L723" s="9"/>
    </row>
    <row r="724" spans="10:12">
      <c r="J724" s="9"/>
      <c r="K724" s="9"/>
      <c r="L724" s="9"/>
    </row>
    <row r="725" spans="10:12">
      <c r="J725" s="9"/>
      <c r="K725" s="9"/>
      <c r="L725" s="9"/>
    </row>
    <row r="726" spans="10:12">
      <c r="J726" s="9"/>
      <c r="K726" s="9"/>
      <c r="L726" s="9"/>
    </row>
    <row r="727" spans="10:12">
      <c r="J727" s="9"/>
      <c r="K727" s="9"/>
      <c r="L727" s="9"/>
    </row>
    <row r="728" spans="10:12">
      <c r="J728" s="9"/>
      <c r="K728" s="9"/>
      <c r="L728" s="9"/>
    </row>
    <row r="729" spans="10:12">
      <c r="J729" s="9"/>
      <c r="K729" s="9"/>
      <c r="L729" s="9"/>
    </row>
    <row r="730" spans="10:12">
      <c r="J730" s="9"/>
      <c r="K730" s="9"/>
      <c r="L730" s="9"/>
    </row>
    <row r="731" spans="10:12">
      <c r="J731" s="9"/>
      <c r="K731" s="9"/>
      <c r="L731" s="9"/>
    </row>
    <row r="732" spans="10:12">
      <c r="J732" s="9"/>
      <c r="K732" s="9"/>
      <c r="L732" s="9"/>
    </row>
    <row r="733" spans="10:12">
      <c r="J733" s="9"/>
      <c r="K733" s="9"/>
      <c r="L733" s="9"/>
    </row>
    <row r="734" spans="10:12">
      <c r="J734" s="9"/>
      <c r="K734" s="9"/>
      <c r="L734" s="9"/>
    </row>
    <row r="735" spans="10:12">
      <c r="J735" s="9"/>
      <c r="K735" s="9"/>
      <c r="L735" s="9"/>
    </row>
    <row r="736" spans="10:12">
      <c r="J736" s="9"/>
      <c r="K736" s="9"/>
      <c r="L736" s="9"/>
    </row>
    <row r="737" spans="10:12">
      <c r="J737" s="9"/>
      <c r="K737" s="9"/>
      <c r="L737" s="9"/>
    </row>
    <row r="738" spans="10:12">
      <c r="J738" s="9"/>
      <c r="K738" s="9"/>
      <c r="L738" s="9"/>
    </row>
    <row r="739" spans="10:12">
      <c r="J739" s="9"/>
      <c r="K739" s="9"/>
      <c r="L739" s="9"/>
    </row>
    <row r="740" spans="10:12">
      <c r="J740" s="9"/>
      <c r="K740" s="9"/>
      <c r="L740" s="9"/>
    </row>
    <row r="958" spans="10:12">
      <c r="J958" s="9"/>
      <c r="K958" s="9"/>
      <c r="L958" s="9"/>
    </row>
    <row r="959" spans="10:12">
      <c r="J959" s="9"/>
      <c r="K959" s="9"/>
      <c r="L959" s="9"/>
    </row>
  </sheetData>
  <pageMargins left="0.196527777777778" right="0.118055555555556" top="0.15763888888888899" bottom="0.15763888888888899" header="0.51180555555555496" footer="0.51180555555555496"/>
</worksheet>
</file>

<file path=xl/worksheets/sheet2.xml><?xml version="1.0" encoding="utf-8"?>
<worksheet xmlns="http://schemas.openxmlformats.org/spreadsheetml/2006/main" xmlns:r="http://schemas.openxmlformats.org/officeDocument/2006/relationships">
  <dimension ref="A1:J802"/>
  <sheetViews>
    <sheetView tabSelected="1" topLeftCell="B1" zoomScale="43" workbookViewId="0">
      <selection activeCell="I65" sqref="I65"/>
    </sheetView>
  </sheetViews>
  <sheetFormatPr defaultColWidth="10" defaultRowHeight="14.5"/>
  <cols>
    <col min="1" max="1" width="1" customWidth="1"/>
    <col min="2" max="2" width="8.6328125" customWidth="1"/>
    <col min="3" max="3" width="33.453125" customWidth="1"/>
    <col min="4" max="4" width="8.54296875" style="1" customWidth="1"/>
    <col min="5" max="5" width="6.08984375" style="1" customWidth="1"/>
    <col min="6" max="6" width="7.08984375" style="1" customWidth="1"/>
    <col min="7" max="7" width="9.08984375" style="1" customWidth="1"/>
    <col min="8" max="8" width="9.54296875" style="1" customWidth="1"/>
    <col min="9" max="9" width="8.453125" style="1" customWidth="1"/>
    <col min="10" max="10" width="8.08984375" style="1" customWidth="1"/>
  </cols>
  <sheetData>
    <row r="1" spans="2:10" ht="7.5" customHeight="1"/>
    <row r="3" spans="2:10" ht="14.4" customHeight="1"/>
    <row r="6" spans="2:10">
      <c r="F6"/>
      <c r="G6" s="2" t="s">
        <v>156</v>
      </c>
      <c r="J6"/>
    </row>
    <row r="7" spans="2:10">
      <c r="F7" s="1" t="s">
        <v>1070</v>
      </c>
      <c r="G7"/>
      <c r="J7"/>
    </row>
    <row r="8" spans="2:10">
      <c r="F8"/>
      <c r="G8"/>
      <c r="H8"/>
      <c r="I8"/>
      <c r="J8"/>
    </row>
    <row r="9" spans="2:10">
      <c r="F9"/>
      <c r="G9"/>
      <c r="I9" s="13"/>
    </row>
    <row r="10" spans="2:10">
      <c r="F10"/>
      <c r="G10"/>
      <c r="H10"/>
      <c r="I10"/>
      <c r="J10"/>
    </row>
    <row r="11" spans="2:10">
      <c r="I11" s="2"/>
      <c r="J11" s="2"/>
    </row>
    <row r="12" spans="2:10">
      <c r="F12"/>
      <c r="G12"/>
      <c r="H12"/>
      <c r="I12" s="2"/>
      <c r="J12" s="2"/>
    </row>
    <row r="13" spans="2:10">
      <c r="I13"/>
      <c r="J13"/>
    </row>
    <row r="14" spans="2:10">
      <c r="B14" s="10"/>
      <c r="F14" s="35"/>
      <c r="G14" s="35"/>
      <c r="H14" s="35"/>
      <c r="I14" t="s">
        <v>1071</v>
      </c>
    </row>
    <row r="15" spans="2:10" ht="18.75" customHeight="1">
      <c r="D15"/>
      <c r="E15"/>
      <c r="F15"/>
      <c r="G15" s="40"/>
      <c r="H15" s="40"/>
      <c r="I15" s="40"/>
      <c r="J15" s="40"/>
    </row>
    <row r="16" spans="2:10" ht="16.5" customHeight="1">
      <c r="B16" s="43"/>
      <c r="C16" s="22"/>
      <c r="D16"/>
      <c r="E16"/>
      <c r="F16"/>
      <c r="G16"/>
      <c r="H16"/>
      <c r="I16"/>
      <c r="J16" s="25"/>
    </row>
    <row r="17" spans="2:10">
      <c r="B17" s="43"/>
      <c r="C17" s="22"/>
      <c r="D17" s="2"/>
      <c r="E17" s="40"/>
      <c r="F17" s="3"/>
      <c r="G17" s="3"/>
      <c r="H17" s="7"/>
      <c r="I17"/>
      <c r="J17" s="22"/>
    </row>
    <row r="18" spans="2:10">
      <c r="B18" s="43"/>
      <c r="C18" s="60"/>
      <c r="D18" s="2"/>
      <c r="E18" s="2"/>
      <c r="F18" s="7"/>
      <c r="G18"/>
      <c r="H18" s="7"/>
      <c r="I18"/>
      <c r="J18" s="22"/>
    </row>
    <row r="19" spans="2:10" ht="15.75" customHeight="1">
      <c r="B19" s="43"/>
      <c r="C19" s="13" t="s">
        <v>242</v>
      </c>
      <c r="F19" s="40"/>
      <c r="H19"/>
      <c r="I19" s="36"/>
      <c r="J19" s="36"/>
    </row>
    <row r="20" spans="2:10" ht="15.75" customHeight="1">
      <c r="B20" s="43"/>
      <c r="C20" s="22"/>
      <c r="D20"/>
      <c r="E20" s="60"/>
      <c r="F20"/>
      <c r="G20" s="40"/>
      <c r="H20" s="40"/>
      <c r="I20" s="40"/>
      <c r="J20" s="40"/>
    </row>
    <row r="21" spans="2:10" ht="20.25" customHeight="1">
      <c r="C21" s="15" t="s">
        <v>175</v>
      </c>
      <c r="D21" s="22"/>
      <c r="E21" s="2"/>
      <c r="F21" s="3"/>
      <c r="G21" s="3"/>
      <c r="H21" s="74"/>
      <c r="J21" s="75"/>
    </row>
    <row r="22" spans="2:10" ht="15.75" customHeight="1">
      <c r="B22" s="82"/>
      <c r="C22" s="43"/>
      <c r="E22"/>
      <c r="F22"/>
      <c r="G22" s="7"/>
      <c r="H22" s="7"/>
      <c r="I22"/>
      <c r="J22" s="75"/>
    </row>
    <row r="23" spans="2:10" ht="13.5" customHeight="1">
      <c r="B23" s="85"/>
      <c r="C23" s="86" t="s">
        <v>252</v>
      </c>
    </row>
    <row r="24" spans="2:10" ht="13.5" customHeight="1">
      <c r="B24" s="87"/>
    </row>
    <row r="25" spans="2:10" ht="14.4" customHeight="1">
      <c r="C25" s="91" t="s">
        <v>176</v>
      </c>
      <c r="E25"/>
      <c r="G25" s="7"/>
      <c r="H25" s="2"/>
      <c r="I25"/>
      <c r="J25" s="75"/>
    </row>
    <row r="26" spans="2:10" ht="13.5" customHeight="1">
      <c r="B26" s="60"/>
      <c r="C26" s="84"/>
      <c r="D26" s="84"/>
      <c r="E26" s="75"/>
      <c r="F26" s="75"/>
      <c r="G26" s="75"/>
      <c r="H26" s="60"/>
      <c r="I26" s="43"/>
      <c r="J26" s="75"/>
    </row>
    <row r="27" spans="2:10" ht="15.75" customHeight="1">
      <c r="B27" s="100"/>
      <c r="C27" s="84"/>
      <c r="D27"/>
      <c r="E27"/>
      <c r="F27"/>
      <c r="G27"/>
      <c r="H27" s="100"/>
      <c r="I27" s="43"/>
      <c r="J27" s="75"/>
    </row>
    <row r="28" spans="2:10" ht="17.25" customHeight="1">
      <c r="C28" s="43"/>
      <c r="D28" s="74" t="s">
        <v>471</v>
      </c>
      <c r="F28"/>
      <c r="H28"/>
      <c r="I28" s="13" t="s">
        <v>1072</v>
      </c>
    </row>
    <row r="29" spans="2:10" ht="13.5" customHeight="1">
      <c r="C29" s="43"/>
      <c r="D29" s="22"/>
      <c r="E29"/>
      <c r="F29"/>
      <c r="G29"/>
      <c r="H29"/>
      <c r="I29"/>
      <c r="J29"/>
    </row>
    <row r="30" spans="2:10" ht="15.75" customHeight="1">
      <c r="C30" s="106"/>
      <c r="D30"/>
      <c r="E30"/>
      <c r="F30"/>
      <c r="G30"/>
      <c r="H30"/>
      <c r="I30"/>
      <c r="J30" s="22"/>
    </row>
    <row r="31" spans="2:10" ht="15" customHeight="1">
      <c r="C31" s="110" t="s">
        <v>177</v>
      </c>
      <c r="D31"/>
      <c r="E31"/>
      <c r="F31" s="111"/>
      <c r="G31" s="112"/>
      <c r="H31"/>
      <c r="I31" s="111"/>
      <c r="J31" s="111"/>
    </row>
    <row r="32" spans="2:10" ht="13.5" customHeight="1">
      <c r="C32" s="1"/>
      <c r="E32"/>
      <c r="G32"/>
      <c r="H32"/>
      <c r="I32"/>
      <c r="J32"/>
    </row>
    <row r="33" spans="2:10" ht="14.25" customHeight="1">
      <c r="D33"/>
      <c r="E33"/>
      <c r="F33"/>
      <c r="G33"/>
      <c r="H33"/>
      <c r="I33"/>
      <c r="J33"/>
    </row>
    <row r="34" spans="2:10" ht="14.4" customHeight="1">
      <c r="B34" s="1168"/>
      <c r="C34" s="1169"/>
      <c r="D34" s="1170"/>
      <c r="E34" s="1171"/>
      <c r="F34" s="1172"/>
      <c r="G34" s="1172"/>
      <c r="H34" s="1172"/>
      <c r="I34" s="1172"/>
      <c r="J34" s="1172"/>
    </row>
    <row r="35" spans="2:10" ht="16.5" customHeight="1">
      <c r="B35" s="118"/>
      <c r="C35" s="118"/>
      <c r="D35" s="118"/>
      <c r="E35" s="119"/>
      <c r="F35" s="118"/>
      <c r="G35" s="118"/>
      <c r="H35" s="118"/>
      <c r="I35" s="118"/>
      <c r="J35" s="118"/>
    </row>
    <row r="36" spans="2:10" ht="15" customHeight="1">
      <c r="B36" s="92"/>
      <c r="C36" s="92"/>
      <c r="D36" s="104"/>
      <c r="E36" s="125"/>
      <c r="F36" s="92"/>
      <c r="G36" s="62"/>
      <c r="H36" s="62"/>
      <c r="I36" s="62"/>
      <c r="J36" s="62"/>
    </row>
    <row r="37" spans="2:10" ht="16.5" customHeight="1">
      <c r="B37" s="127"/>
      <c r="C37" s="127"/>
      <c r="D37" s="127"/>
      <c r="E37" s="128"/>
      <c r="F37" s="127"/>
      <c r="G37" s="127"/>
      <c r="H37" s="129"/>
      <c r="I37" s="127"/>
      <c r="J37" s="129"/>
    </row>
    <row r="38" spans="2:10" ht="13.5" customHeight="1">
      <c r="D38"/>
      <c r="E38"/>
      <c r="F38"/>
      <c r="G38"/>
      <c r="H38"/>
      <c r="I38"/>
      <c r="J38"/>
    </row>
    <row r="39" spans="2:10" ht="17.25" customHeight="1">
      <c r="D39"/>
      <c r="E39"/>
      <c r="F39"/>
      <c r="G39"/>
      <c r="H39"/>
      <c r="I39"/>
      <c r="J39"/>
    </row>
    <row r="40" spans="2:10" ht="13.5" customHeight="1">
      <c r="D40"/>
      <c r="E40" s="145"/>
      <c r="F40"/>
      <c r="G40"/>
      <c r="H40"/>
      <c r="I40"/>
      <c r="J40"/>
    </row>
    <row r="41" spans="2:10" ht="15" customHeight="1">
      <c r="B41" s="105"/>
      <c r="D41"/>
      <c r="E41"/>
      <c r="F41"/>
      <c r="G41"/>
      <c r="H41"/>
      <c r="I41"/>
      <c r="J41"/>
    </row>
    <row r="42" spans="2:10" ht="12" customHeight="1">
      <c r="D42" s="133"/>
      <c r="E42"/>
      <c r="F42"/>
      <c r="G42"/>
      <c r="H42"/>
      <c r="I42"/>
      <c r="J42"/>
    </row>
    <row r="43" spans="2:10" ht="12" customHeight="1">
      <c r="B43" s="150"/>
      <c r="C43" s="43"/>
      <c r="D43" s="22"/>
      <c r="E43"/>
      <c r="F43"/>
      <c r="G43" s="22"/>
      <c r="H43" s="22"/>
      <c r="I43" s="22"/>
      <c r="J43" s="22"/>
    </row>
    <row r="44" spans="2:10" ht="15" customHeight="1">
      <c r="B44" s="60"/>
      <c r="C44" s="43"/>
      <c r="D44" s="22"/>
      <c r="E44"/>
      <c r="F44"/>
      <c r="G44" s="22"/>
      <c r="H44" s="22"/>
      <c r="I44" s="22"/>
      <c r="J44" s="22"/>
    </row>
    <row r="45" spans="2:10" ht="16.5" customHeight="1">
      <c r="B45" s="60"/>
    </row>
    <row r="46" spans="2:10" ht="16.5" customHeight="1"/>
    <row r="47" spans="2:10" ht="15.75" customHeight="1"/>
    <row r="48" spans="2:10" ht="14.4" customHeight="1">
      <c r="B48" s="10"/>
      <c r="C48" s="10"/>
      <c r="D48" s="9"/>
      <c r="E48" s="9"/>
      <c r="F48" s="9"/>
      <c r="G48" s="9"/>
      <c r="H48" s="9"/>
      <c r="I48" s="9"/>
      <c r="J48" s="9"/>
    </row>
    <row r="49" spans="1:10" ht="15" customHeight="1"/>
    <row r="50" spans="1:10" ht="16.5" customHeight="1">
      <c r="C50" s="1" t="s">
        <v>178</v>
      </c>
      <c r="D50"/>
      <c r="E50"/>
      <c r="F50"/>
      <c r="G50" t="s">
        <v>118</v>
      </c>
      <c r="H50"/>
      <c r="I50"/>
    </row>
    <row r="51" spans="1:10" ht="15" customHeight="1"/>
    <row r="52" spans="1:10" ht="15.75" customHeight="1">
      <c r="E52" t="s">
        <v>1073</v>
      </c>
    </row>
    <row r="53" spans="1:10" ht="14.25" customHeight="1"/>
    <row r="54" spans="1:10" ht="15" customHeight="1"/>
    <row r="55" spans="1:10" ht="18" customHeight="1">
      <c r="D55" s="9"/>
      <c r="E55" s="9"/>
      <c r="F55" s="9"/>
      <c r="G55" s="9"/>
      <c r="H55" s="126"/>
      <c r="I55" s="1173"/>
    </row>
    <row r="56" spans="1:10" ht="15" customHeight="1">
      <c r="G56" s="126"/>
      <c r="J56" s="189"/>
    </row>
    <row r="57" spans="1:10" ht="14.4" customHeight="1">
      <c r="J57" s="9"/>
    </row>
    <row r="58" spans="1:10" ht="14.4" customHeight="1">
      <c r="D58" s="13" t="s">
        <v>212</v>
      </c>
    </row>
    <row r="59" spans="1:10" ht="15.75" customHeight="1">
      <c r="B59" s="91" t="s">
        <v>473</v>
      </c>
      <c r="D59"/>
      <c r="E59"/>
      <c r="I59"/>
      <c r="J59"/>
    </row>
    <row r="60" spans="1:10" ht="14.25" customHeight="1">
      <c r="C60" s="91" t="s">
        <v>208</v>
      </c>
      <c r="E60"/>
      <c r="F60"/>
      <c r="G60" s="91"/>
      <c r="H60" s="91"/>
      <c r="I60" s="36"/>
      <c r="J60" s="36"/>
    </row>
    <row r="61" spans="1:10" ht="15" customHeight="1">
      <c r="B61" s="111" t="s">
        <v>209</v>
      </c>
      <c r="C61" s="36"/>
      <c r="D61"/>
      <c r="E61" s="111" t="s">
        <v>0</v>
      </c>
      <c r="F61"/>
      <c r="G61" s="2" t="s">
        <v>1074</v>
      </c>
      <c r="H61" s="36"/>
      <c r="I61" s="36"/>
      <c r="J61" s="159"/>
    </row>
    <row r="62" spans="1:10" ht="18" customHeight="1">
      <c r="A62" s="156"/>
      <c r="D62" s="157" t="s">
        <v>1</v>
      </c>
    </row>
    <row r="63" spans="1:10">
      <c r="B63" s="1174" t="s">
        <v>179</v>
      </c>
      <c r="C63" s="1175"/>
      <c r="D63" s="1176" t="s">
        <v>180</v>
      </c>
      <c r="E63" s="164" t="s">
        <v>181</v>
      </c>
      <c r="F63" s="164"/>
      <c r="G63" s="164"/>
      <c r="H63" s="1177" t="s">
        <v>182</v>
      </c>
      <c r="I63" s="1178" t="s">
        <v>183</v>
      </c>
      <c r="J63" s="1179" t="s">
        <v>184</v>
      </c>
    </row>
    <row r="64" spans="1:10" ht="15" customHeight="1">
      <c r="B64" s="1180" t="s">
        <v>185</v>
      </c>
      <c r="C64" s="178" t="s">
        <v>186</v>
      </c>
      <c r="D64" s="1181" t="s">
        <v>187</v>
      </c>
      <c r="E64" s="1182" t="s">
        <v>188</v>
      </c>
      <c r="F64" s="1182" t="s">
        <v>56</v>
      </c>
      <c r="G64" s="1182" t="s">
        <v>57</v>
      </c>
      <c r="H64" s="1183" t="s">
        <v>189</v>
      </c>
      <c r="I64" s="1184" t="s">
        <v>190</v>
      </c>
      <c r="J64" s="1185" t="s">
        <v>360</v>
      </c>
    </row>
    <row r="65" spans="2:10" ht="14.25" customHeight="1">
      <c r="B65" s="1186"/>
      <c r="C65" s="1187"/>
      <c r="D65" s="1188"/>
      <c r="E65" s="206" t="s">
        <v>6</v>
      </c>
      <c r="F65" s="206" t="s">
        <v>7</v>
      </c>
      <c r="G65" s="206" t="s">
        <v>8</v>
      </c>
      <c r="H65" s="1189" t="s">
        <v>191</v>
      </c>
      <c r="I65" s="1190" t="s">
        <v>470</v>
      </c>
      <c r="J65" s="1191" t="s">
        <v>359</v>
      </c>
    </row>
    <row r="66" spans="2:10" ht="14.4" customHeight="1">
      <c r="B66" s="1175"/>
      <c r="C66" s="1192" t="s">
        <v>158</v>
      </c>
      <c r="D66" s="1193"/>
      <c r="E66" s="1194"/>
      <c r="F66" s="235"/>
      <c r="G66" s="235"/>
      <c r="H66" s="236"/>
      <c r="I66" s="1195"/>
      <c r="J66" s="1196"/>
    </row>
    <row r="67" spans="2:10" ht="15.75" customHeight="1">
      <c r="B67" s="1197" t="s">
        <v>193</v>
      </c>
      <c r="C67" s="971" t="s">
        <v>543</v>
      </c>
      <c r="D67" s="1198">
        <v>205</v>
      </c>
      <c r="E67" s="247">
        <v>5.16</v>
      </c>
      <c r="F67" s="248">
        <v>6.52</v>
      </c>
      <c r="G67" s="249">
        <v>32.18</v>
      </c>
      <c r="H67" s="250">
        <v>208</v>
      </c>
      <c r="I67" s="1199">
        <v>33</v>
      </c>
      <c r="J67" s="1056" t="s">
        <v>486</v>
      </c>
    </row>
    <row r="68" spans="2:10" ht="16.5" customHeight="1">
      <c r="B68" s="1200"/>
      <c r="C68" s="1201" t="s">
        <v>385</v>
      </c>
      <c r="D68" s="246">
        <v>20</v>
      </c>
      <c r="E68" s="257">
        <v>4.6669999999999998</v>
      </c>
      <c r="F68" s="258">
        <v>5.8666999999999998</v>
      </c>
      <c r="G68" s="259">
        <v>0</v>
      </c>
      <c r="H68" s="260">
        <v>71.667000000000002</v>
      </c>
      <c r="I68" s="1202">
        <v>17</v>
      </c>
      <c r="J68" s="1203" t="s">
        <v>487</v>
      </c>
    </row>
    <row r="69" spans="2:10" ht="13.5" customHeight="1">
      <c r="B69" s="1200"/>
      <c r="C69" s="1201" t="s">
        <v>13</v>
      </c>
      <c r="D69" s="1198">
        <v>200</v>
      </c>
      <c r="E69" s="432">
        <v>0.2</v>
      </c>
      <c r="F69" s="259">
        <v>0</v>
      </c>
      <c r="G69" s="259">
        <v>6.5</v>
      </c>
      <c r="H69" s="390">
        <v>26.8</v>
      </c>
      <c r="I69" s="1204">
        <v>74</v>
      </c>
      <c r="J69" s="1056" t="s">
        <v>390</v>
      </c>
    </row>
    <row r="70" spans="2:10">
      <c r="B70" s="1205" t="s">
        <v>194</v>
      </c>
      <c r="C70" s="722" t="s">
        <v>526</v>
      </c>
      <c r="D70" s="1198">
        <v>25</v>
      </c>
      <c r="E70" s="257">
        <v>1.875</v>
      </c>
      <c r="F70" s="258">
        <v>2.9449999999999998</v>
      </c>
      <c r="G70" s="258">
        <v>16.600000000000001</v>
      </c>
      <c r="H70" s="250">
        <v>96.4</v>
      </c>
      <c r="I70" s="848">
        <v>22</v>
      </c>
      <c r="J70" s="1056" t="s">
        <v>9</v>
      </c>
    </row>
    <row r="71" spans="2:10">
      <c r="B71" s="1200"/>
      <c r="C71" s="1201" t="s">
        <v>10</v>
      </c>
      <c r="D71" s="1198">
        <v>35</v>
      </c>
      <c r="E71" s="257">
        <v>1.3480000000000001</v>
      </c>
      <c r="F71" s="258">
        <v>0.48099999999999998</v>
      </c>
      <c r="G71" s="259">
        <v>18.97</v>
      </c>
      <c r="H71" s="250">
        <v>85.600999999999999</v>
      </c>
      <c r="I71" s="1202">
        <v>20</v>
      </c>
      <c r="J71" s="1056" t="s">
        <v>9</v>
      </c>
    </row>
    <row r="72" spans="2:10" ht="15">
      <c r="B72" s="1206" t="s">
        <v>12</v>
      </c>
      <c r="C72" s="1201" t="s">
        <v>428</v>
      </c>
      <c r="D72" s="1207">
        <v>20</v>
      </c>
      <c r="E72" s="295">
        <v>1.1299999999999999</v>
      </c>
      <c r="F72" s="296">
        <v>0.3</v>
      </c>
      <c r="G72" s="296">
        <v>8.3729999999999993</v>
      </c>
      <c r="H72" s="250">
        <v>40.712000000000003</v>
      </c>
      <c r="I72" s="1202">
        <v>21</v>
      </c>
      <c r="J72" s="1208" t="s">
        <v>9</v>
      </c>
    </row>
    <row r="73" spans="2:10">
      <c r="B73" s="1209" t="s">
        <v>195</v>
      </c>
      <c r="C73" s="1210" t="s">
        <v>879</v>
      </c>
      <c r="D73" s="1211">
        <v>105</v>
      </c>
      <c r="E73" s="307">
        <v>0.95</v>
      </c>
      <c r="F73" s="308">
        <v>0.21</v>
      </c>
      <c r="G73" s="309">
        <v>12.82</v>
      </c>
      <c r="H73" s="250">
        <v>56.97</v>
      </c>
      <c r="I73" s="959">
        <v>94</v>
      </c>
      <c r="J73" s="1212" t="s">
        <v>485</v>
      </c>
    </row>
    <row r="74" spans="2:10">
      <c r="B74" s="402" t="s">
        <v>210</v>
      </c>
      <c r="C74" s="484"/>
      <c r="D74" s="1213">
        <f>SUM(D66:D73)</f>
        <v>610</v>
      </c>
      <c r="E74" s="521">
        <f>SUM(E66:E73)</f>
        <v>15.329999999999998</v>
      </c>
      <c r="F74" s="445">
        <f>SUM(F66:F73)</f>
        <v>16.322700000000001</v>
      </c>
      <c r="G74" s="320">
        <f>SUM(G66:G73)</f>
        <v>95.443000000000012</v>
      </c>
      <c r="H74" s="592">
        <f>SUM(H66:H73)</f>
        <v>586.15000000000009</v>
      </c>
      <c r="I74" s="1214" t="s">
        <v>316</v>
      </c>
      <c r="J74" s="1215" t="s">
        <v>207</v>
      </c>
    </row>
    <row r="75" spans="2:10" ht="14.4" customHeight="1">
      <c r="B75" s="330"/>
      <c r="C75" s="331" t="s">
        <v>11</v>
      </c>
      <c r="D75" s="1216">
        <v>0.25</v>
      </c>
      <c r="E75" s="333">
        <v>19.25</v>
      </c>
      <c r="F75" s="334">
        <v>19.75</v>
      </c>
      <c r="G75" s="335">
        <v>83.75</v>
      </c>
      <c r="H75" s="1217">
        <v>587.5</v>
      </c>
      <c r="I75" s="1218">
        <f>H75-H74</f>
        <v>1.3499999999999091</v>
      </c>
      <c r="J75" s="487" t="s">
        <v>468</v>
      </c>
    </row>
    <row r="76" spans="2:10" ht="13.5" customHeight="1">
      <c r="B76" s="1219"/>
      <c r="C76" s="1220" t="s">
        <v>472</v>
      </c>
      <c r="D76" s="34"/>
      <c r="E76" s="453">
        <f>(E74*100/E342)-25</f>
        <v>-5.0909090909090935</v>
      </c>
      <c r="F76" s="454">
        <f>(F74*100/F342)-25</f>
        <v>-4.338354430379745</v>
      </c>
      <c r="G76" s="454">
        <f>(G74*100/G342)-25</f>
        <v>3.4904477611940337</v>
      </c>
      <c r="H76" s="456">
        <f>(H74*100/H342)-25</f>
        <v>-5.7446808510636771E-2</v>
      </c>
      <c r="I76" s="185"/>
      <c r="J76" s="186"/>
    </row>
    <row r="77" spans="2:10" ht="13.5" customHeight="1">
      <c r="B77" s="1175"/>
      <c r="C77" s="714" t="s">
        <v>123</v>
      </c>
      <c r="D77" s="1175"/>
      <c r="E77" s="656"/>
      <c r="F77" s="556"/>
      <c r="G77" s="556"/>
      <c r="H77" s="556"/>
      <c r="I77" s="1112"/>
      <c r="J77" s="1112"/>
    </row>
    <row r="78" spans="2:10">
      <c r="B78" s="1197" t="s">
        <v>193</v>
      </c>
      <c r="C78" s="373" t="s">
        <v>821</v>
      </c>
      <c r="D78" s="1207">
        <v>60</v>
      </c>
      <c r="E78" s="365">
        <v>0.48</v>
      </c>
      <c r="F78" s="366">
        <v>0.06</v>
      </c>
      <c r="G78" s="296">
        <v>1.02</v>
      </c>
      <c r="H78" s="367">
        <v>6.6</v>
      </c>
      <c r="I78" s="1221">
        <v>1</v>
      </c>
      <c r="J78" s="1222" t="s">
        <v>817</v>
      </c>
    </row>
    <row r="79" spans="2:10" ht="13.5" customHeight="1">
      <c r="B79" s="1200"/>
      <c r="C79" s="984" t="s">
        <v>594</v>
      </c>
      <c r="D79" s="1207">
        <v>200</v>
      </c>
      <c r="E79" s="374">
        <v>5.04</v>
      </c>
      <c r="F79" s="375">
        <v>2.86</v>
      </c>
      <c r="G79" s="376">
        <v>11.68</v>
      </c>
      <c r="H79" s="377">
        <v>92.6</v>
      </c>
      <c r="I79" s="1221">
        <v>27</v>
      </c>
      <c r="J79" s="1208" t="s">
        <v>818</v>
      </c>
    </row>
    <row r="80" spans="2:10" ht="16.5" customHeight="1">
      <c r="B80" s="1205" t="s">
        <v>194</v>
      </c>
      <c r="C80" s="1201" t="s">
        <v>585</v>
      </c>
      <c r="D80" s="1223">
        <v>90</v>
      </c>
      <c r="E80" s="257">
        <v>7.8129999999999997</v>
      </c>
      <c r="F80" s="258">
        <v>11.16</v>
      </c>
      <c r="G80" s="258">
        <v>19.276</v>
      </c>
      <c r="H80" s="377">
        <v>208.316</v>
      </c>
      <c r="I80" s="1199">
        <v>63</v>
      </c>
      <c r="J80" s="1224" t="s">
        <v>819</v>
      </c>
    </row>
    <row r="81" spans="2:10">
      <c r="B81" s="1200"/>
      <c r="C81" s="385" t="s">
        <v>591</v>
      </c>
      <c r="D81" s="1198">
        <v>150</v>
      </c>
      <c r="E81" s="267">
        <v>2.7570000000000001</v>
      </c>
      <c r="F81" s="259">
        <v>9.7050000000000001</v>
      </c>
      <c r="G81" s="386">
        <v>29.702999999999999</v>
      </c>
      <c r="H81" s="377">
        <v>231.19</v>
      </c>
      <c r="I81" s="1225">
        <v>40</v>
      </c>
      <c r="J81" s="1224" t="s">
        <v>820</v>
      </c>
    </row>
    <row r="82" spans="2:10" ht="15">
      <c r="B82" s="1206" t="s">
        <v>12</v>
      </c>
      <c r="C82" s="1226" t="s">
        <v>323</v>
      </c>
      <c r="D82" s="1198">
        <v>200</v>
      </c>
      <c r="E82" s="267">
        <v>1</v>
      </c>
      <c r="F82" s="259">
        <v>0</v>
      </c>
      <c r="G82" s="259">
        <v>23.4</v>
      </c>
      <c r="H82" s="250">
        <f t="shared" ref="H82" si="0">G82*4+F82*9+E82*4</f>
        <v>97.6</v>
      </c>
      <c r="I82" s="848">
        <v>91</v>
      </c>
      <c r="J82" s="1056" t="s">
        <v>571</v>
      </c>
    </row>
    <row r="83" spans="2:10">
      <c r="B83" s="1227" t="s">
        <v>195</v>
      </c>
      <c r="C83" s="1201" t="s">
        <v>10</v>
      </c>
      <c r="D83" s="1198">
        <v>50</v>
      </c>
      <c r="E83" s="257">
        <v>1.925</v>
      </c>
      <c r="F83" s="258">
        <v>0.68799999999999994</v>
      </c>
      <c r="G83" s="259">
        <v>27.1</v>
      </c>
      <c r="H83" s="250">
        <v>122.292</v>
      </c>
      <c r="I83" s="1202">
        <v>20</v>
      </c>
      <c r="J83" s="1056" t="s">
        <v>9</v>
      </c>
    </row>
    <row r="84" spans="2:10" ht="17.25" customHeight="1">
      <c r="B84" s="204"/>
      <c r="C84" s="1201" t="s">
        <v>428</v>
      </c>
      <c r="D84" s="1207">
        <v>30</v>
      </c>
      <c r="E84" s="1063">
        <v>1.6950000000000001</v>
      </c>
      <c r="F84" s="296">
        <v>0.45</v>
      </c>
      <c r="G84" s="296">
        <v>12.56</v>
      </c>
      <c r="H84" s="250">
        <v>61.07</v>
      </c>
      <c r="I84" s="1202">
        <v>21</v>
      </c>
      <c r="J84" s="1208" t="s">
        <v>9</v>
      </c>
    </row>
    <row r="85" spans="2:10" ht="16.5" customHeight="1">
      <c r="B85" s="402" t="s">
        <v>196</v>
      </c>
      <c r="C85" s="403"/>
      <c r="D85" s="987">
        <f>SUM(D78:D84)</f>
        <v>780</v>
      </c>
      <c r="E85" s="405">
        <f>SUM(E78:E84)</f>
        <v>20.71</v>
      </c>
      <c r="F85" s="445">
        <f>SUM(F78:F84)</f>
        <v>24.922999999999998</v>
      </c>
      <c r="G85" s="319">
        <f>SUM(G78:G84)</f>
        <v>124.739</v>
      </c>
      <c r="H85" s="592">
        <f>SUM(H78:H84)</f>
        <v>819.66800000000001</v>
      </c>
      <c r="I85" s="1214" t="s">
        <v>316</v>
      </c>
      <c r="J85" s="1215" t="s">
        <v>207</v>
      </c>
    </row>
    <row r="86" spans="2:10" ht="15" customHeight="1">
      <c r="B86" s="470"/>
      <c r="C86" s="471" t="s">
        <v>11</v>
      </c>
      <c r="D86" s="1228">
        <v>0.35</v>
      </c>
      <c r="E86" s="333">
        <v>26.95</v>
      </c>
      <c r="F86" s="334">
        <v>27.65</v>
      </c>
      <c r="G86" s="335">
        <v>117.25</v>
      </c>
      <c r="H86" s="1217">
        <v>822.5</v>
      </c>
      <c r="I86" s="1229">
        <f>H86-H85</f>
        <v>2.8319999999999936</v>
      </c>
      <c r="J86" s="487" t="s">
        <v>468</v>
      </c>
    </row>
    <row r="87" spans="2:10" ht="13.5" customHeight="1">
      <c r="B87" s="345"/>
      <c r="C87" s="1230" t="s">
        <v>472</v>
      </c>
      <c r="D87" s="347"/>
      <c r="E87" s="599">
        <f>(E85*100/E342)-35</f>
        <v>-8.1038961038961048</v>
      </c>
      <c r="F87" s="600">
        <f>(F85*100/F342)-35</f>
        <v>-3.4518987341772203</v>
      </c>
      <c r="G87" s="600">
        <f>(G85*100/G342)-35</f>
        <v>2.2355223880596995</v>
      </c>
      <c r="H87" s="601">
        <f>(H85*100/H342)-35</f>
        <v>-0.12051063829787267</v>
      </c>
      <c r="I87" s="185"/>
      <c r="J87" s="186"/>
    </row>
    <row r="88" spans="2:10" ht="14.4" customHeight="1">
      <c r="B88" s="1097" t="s">
        <v>193</v>
      </c>
      <c r="C88" s="1231" t="s">
        <v>244</v>
      </c>
      <c r="D88" s="1175"/>
      <c r="E88" s="656"/>
      <c r="F88" s="556"/>
      <c r="G88" s="556"/>
      <c r="H88" s="664"/>
      <c r="I88" s="1232"/>
      <c r="J88" s="1232"/>
    </row>
    <row r="89" spans="2:10" ht="16.5" customHeight="1">
      <c r="B89" s="1205" t="s">
        <v>194</v>
      </c>
      <c r="C89" s="1226" t="s">
        <v>250</v>
      </c>
      <c r="D89" s="1198">
        <v>200</v>
      </c>
      <c r="E89" s="431">
        <v>5.2039999999999997</v>
      </c>
      <c r="F89" s="258">
        <v>4.7480000000000002</v>
      </c>
      <c r="G89" s="258">
        <v>17.876999999999999</v>
      </c>
      <c r="H89" s="250">
        <v>135.25</v>
      </c>
      <c r="I89" s="1204">
        <v>88</v>
      </c>
      <c r="J89" s="1224" t="s">
        <v>603</v>
      </c>
    </row>
    <row r="90" spans="2:10" ht="16.5" customHeight="1">
      <c r="B90" s="1206" t="s">
        <v>12</v>
      </c>
      <c r="C90" s="256" t="s">
        <v>263</v>
      </c>
      <c r="D90" s="1233" t="s">
        <v>477</v>
      </c>
      <c r="E90" s="432">
        <v>3.8660000000000001</v>
      </c>
      <c r="F90" s="259">
        <v>3.222</v>
      </c>
      <c r="G90" s="386">
        <v>12.603999999999999</v>
      </c>
      <c r="H90" s="437">
        <v>48.012</v>
      </c>
      <c r="I90" s="1199">
        <v>18</v>
      </c>
      <c r="J90" s="1234" t="s">
        <v>751</v>
      </c>
    </row>
    <row r="91" spans="2:10" ht="16.5" customHeight="1">
      <c r="B91" s="1227" t="s">
        <v>195</v>
      </c>
      <c r="C91" s="256" t="s">
        <v>322</v>
      </c>
      <c r="D91" s="1211">
        <v>140</v>
      </c>
      <c r="E91" s="295">
        <v>0.48</v>
      </c>
      <c r="F91" s="440">
        <v>0.48</v>
      </c>
      <c r="G91" s="296">
        <v>11.76</v>
      </c>
      <c r="H91" s="742">
        <v>56.4</v>
      </c>
      <c r="I91" s="313"/>
      <c r="J91" s="1212" t="s">
        <v>485</v>
      </c>
    </row>
    <row r="92" spans="2:10" ht="17.25" customHeight="1">
      <c r="B92" s="402" t="s">
        <v>256</v>
      </c>
      <c r="C92" s="403"/>
      <c r="D92" s="1235">
        <f>D89+D91+10+30</f>
        <v>380</v>
      </c>
      <c r="E92" s="405">
        <f>SUM(E89:E91)</f>
        <v>9.5500000000000007</v>
      </c>
      <c r="F92" s="445">
        <f>SUM(F89:F91)</f>
        <v>8.4500000000000011</v>
      </c>
      <c r="G92" s="319">
        <f>SUM(G89:G91)</f>
        <v>42.241</v>
      </c>
      <c r="H92" s="1236">
        <f>SUM(H89:H91)</f>
        <v>239.66200000000001</v>
      </c>
      <c r="I92" s="1214" t="s">
        <v>316</v>
      </c>
      <c r="J92" s="1215" t="s">
        <v>207</v>
      </c>
    </row>
    <row r="93" spans="2:10" ht="15" customHeight="1">
      <c r="B93" s="330"/>
      <c r="C93" s="331" t="s">
        <v>11</v>
      </c>
      <c r="D93" s="1216">
        <v>0.1</v>
      </c>
      <c r="E93" s="333">
        <v>7.7</v>
      </c>
      <c r="F93" s="334">
        <v>7.9</v>
      </c>
      <c r="G93" s="335">
        <v>33.5</v>
      </c>
      <c r="H93" s="1217">
        <v>235</v>
      </c>
      <c r="I93" s="919">
        <f>H93-H92</f>
        <v>-4.6620000000000061</v>
      </c>
      <c r="J93" s="630" t="s">
        <v>468</v>
      </c>
    </row>
    <row r="94" spans="2:10" ht="15.75" customHeight="1">
      <c r="B94" s="1237"/>
      <c r="C94" s="1230" t="s">
        <v>472</v>
      </c>
      <c r="D94" s="530"/>
      <c r="E94" s="599">
        <f>(E92*100/E342)-10</f>
        <v>2.4025974025974044</v>
      </c>
      <c r="F94" s="600">
        <f>(F92*100/F342)-10</f>
        <v>0.69620253164557155</v>
      </c>
      <c r="G94" s="600">
        <f>(G92*100/G342)-10</f>
        <v>2.6092537313432853</v>
      </c>
      <c r="H94" s="601">
        <f>(H92*100/H342)-10</f>
        <v>0.19838297872340505</v>
      </c>
      <c r="I94" s="1238"/>
      <c r="J94" s="1239"/>
    </row>
    <row r="95" spans="2:10" ht="16.5" customHeight="1"/>
    <row r="96" spans="2:10" ht="17.25" customHeight="1">
      <c r="B96" s="38"/>
      <c r="C96" s="512"/>
      <c r="D96" s="69"/>
      <c r="E96" s="682"/>
      <c r="F96" s="682"/>
      <c r="G96" s="682"/>
      <c r="H96" s="140"/>
      <c r="I96" s="69"/>
      <c r="J96" s="69"/>
    </row>
    <row r="97" spans="2:10" ht="14.25" customHeight="1">
      <c r="B97" s="462"/>
      <c r="C97" s="403" t="s">
        <v>315</v>
      </c>
      <c r="D97" s="463"/>
      <c r="E97" s="464">
        <f>E74+E85</f>
        <v>36.04</v>
      </c>
      <c r="F97" s="407">
        <f>F74+F85</f>
        <v>41.245699999999999</v>
      </c>
      <c r="G97" s="407">
        <f>G74+G85</f>
        <v>220.18200000000002</v>
      </c>
      <c r="H97" s="603">
        <f>H74+H85</f>
        <v>1405.8180000000002</v>
      </c>
      <c r="I97" s="1214" t="s">
        <v>316</v>
      </c>
      <c r="J97" s="1215" t="s">
        <v>207</v>
      </c>
    </row>
    <row r="98" spans="2:10" ht="14.25" customHeight="1">
      <c r="B98" s="470"/>
      <c r="C98" s="471" t="s">
        <v>11</v>
      </c>
      <c r="D98" s="527">
        <v>0.6</v>
      </c>
      <c r="E98" s="952">
        <v>46.2</v>
      </c>
      <c r="F98" s="338">
        <v>47.4</v>
      </c>
      <c r="G98" s="339">
        <v>201</v>
      </c>
      <c r="H98" s="1240">
        <v>1410</v>
      </c>
      <c r="I98" s="1241">
        <f>H98-H97</f>
        <v>4.181999999999789</v>
      </c>
      <c r="J98" s="630" t="s">
        <v>468</v>
      </c>
    </row>
    <row r="99" spans="2:10" ht="13.5" customHeight="1">
      <c r="B99" s="345"/>
      <c r="C99" s="346" t="s">
        <v>476</v>
      </c>
      <c r="D99" s="1242"/>
      <c r="E99" s="1243">
        <f>(E97*100/E342)-60</f>
        <v>-13.194805194805198</v>
      </c>
      <c r="F99" s="308">
        <f>(F97*100/F342)-60</f>
        <v>-7.7902531645569653</v>
      </c>
      <c r="G99" s="308">
        <f>(G97*100/G342)-60</f>
        <v>5.7259701492537403</v>
      </c>
      <c r="H99" s="1244">
        <f>(H97*100/H342)-60</f>
        <v>-0.17795744680850589</v>
      </c>
      <c r="I99" s="1238"/>
      <c r="J99" s="1239"/>
    </row>
    <row r="100" spans="2:10" ht="15" customHeight="1"/>
    <row r="101" spans="2:10" ht="15" customHeight="1"/>
    <row r="102" spans="2:10" ht="13.5" customHeight="1">
      <c r="B102" s="462"/>
      <c r="C102" s="403" t="s">
        <v>314</v>
      </c>
      <c r="D102" s="463"/>
      <c r="E102" s="464">
        <f>E85+E92</f>
        <v>30.26</v>
      </c>
      <c r="F102" s="407">
        <f>F85+F92</f>
        <v>33.372999999999998</v>
      </c>
      <c r="G102" s="407">
        <f>G85+G92</f>
        <v>166.98000000000002</v>
      </c>
      <c r="H102" s="603">
        <f>H85+H92</f>
        <v>1059.33</v>
      </c>
      <c r="I102" s="1245" t="s">
        <v>316</v>
      </c>
      <c r="J102" s="1215" t="s">
        <v>207</v>
      </c>
    </row>
    <row r="103" spans="2:10" ht="17.25" customHeight="1">
      <c r="B103" s="470"/>
      <c r="C103" s="471" t="s">
        <v>11</v>
      </c>
      <c r="D103" s="527">
        <v>0.45</v>
      </c>
      <c r="E103" s="333">
        <v>34.65</v>
      </c>
      <c r="F103" s="334">
        <v>35.549999999999997</v>
      </c>
      <c r="G103" s="335">
        <v>150.75</v>
      </c>
      <c r="H103" s="1217">
        <v>1057.5</v>
      </c>
      <c r="I103" s="1246">
        <f>H103-H102</f>
        <v>-1.8299999999999272</v>
      </c>
      <c r="J103" s="630" t="s">
        <v>468</v>
      </c>
    </row>
    <row r="104" spans="2:10" ht="17.25" customHeight="1">
      <c r="B104" s="345"/>
      <c r="C104" s="346" t="s">
        <v>476</v>
      </c>
      <c r="D104" s="1242"/>
      <c r="E104" s="1243">
        <f>(E102*100/E342)-45</f>
        <v>-5.701298701298704</v>
      </c>
      <c r="F104" s="308">
        <f>(F102*100/F342)-45</f>
        <v>-2.7556962025316523</v>
      </c>
      <c r="G104" s="308">
        <f>(G102*100/G342)-45</f>
        <v>4.8447761194029866</v>
      </c>
      <c r="H104" s="1244">
        <f>(H102*100/H342)-45</f>
        <v>7.7872340425528819E-2</v>
      </c>
      <c r="I104" s="1238"/>
      <c r="J104" s="1239"/>
    </row>
    <row r="105" spans="2:10" ht="18" customHeight="1"/>
    <row r="106" spans="2:10" ht="15.75" customHeight="1"/>
    <row r="107" spans="2:10" ht="14.4" customHeight="1">
      <c r="B107" s="462"/>
      <c r="C107" s="403" t="s">
        <v>257</v>
      </c>
      <c r="D107" s="463"/>
      <c r="E107" s="464">
        <f>E74+E85+E92</f>
        <v>45.59</v>
      </c>
      <c r="F107" s="407">
        <f>F74+F85+F92</f>
        <v>49.695700000000002</v>
      </c>
      <c r="G107" s="407">
        <f>G74+G85+G92</f>
        <v>262.423</v>
      </c>
      <c r="H107" s="699">
        <f>H74+H85+H92</f>
        <v>1645.4800000000002</v>
      </c>
      <c r="I107" s="1245" t="s">
        <v>316</v>
      </c>
      <c r="J107" s="1215" t="s">
        <v>207</v>
      </c>
    </row>
    <row r="108" spans="2:10" ht="16.5" customHeight="1">
      <c r="B108" s="470"/>
      <c r="C108" s="471" t="s">
        <v>11</v>
      </c>
      <c r="D108" s="527">
        <v>0.7</v>
      </c>
      <c r="E108" s="333">
        <v>53.9</v>
      </c>
      <c r="F108" s="334">
        <v>55.3</v>
      </c>
      <c r="G108" s="335">
        <v>234.5</v>
      </c>
      <c r="H108" s="1217">
        <v>1645</v>
      </c>
      <c r="I108" s="1246">
        <f>H108-H107</f>
        <v>-0.48000000000024556</v>
      </c>
      <c r="J108" s="630" t="s">
        <v>468</v>
      </c>
    </row>
    <row r="109" spans="2:10" ht="14.4" customHeight="1">
      <c r="B109" s="345"/>
      <c r="C109" s="346" t="s">
        <v>476</v>
      </c>
      <c r="D109" s="1242"/>
      <c r="E109" s="1243">
        <f>(E107*100/E342)-70</f>
        <v>-10.79220779220779</v>
      </c>
      <c r="F109" s="308">
        <f>(F107*100/F342)-70</f>
        <v>-7.094050632911383</v>
      </c>
      <c r="G109" s="308">
        <f>(G107*100/G342)-70</f>
        <v>8.3352238805970131</v>
      </c>
      <c r="H109" s="1244">
        <f>(H107*100/H342)-70</f>
        <v>2.0425531914909811E-2</v>
      </c>
      <c r="I109" s="1238"/>
      <c r="J109" s="1239"/>
    </row>
    <row r="110" spans="2:10" ht="14.25" customHeight="1">
      <c r="I110" s="9"/>
      <c r="J110" s="9"/>
    </row>
    <row r="111" spans="2:10" ht="15" customHeight="1">
      <c r="C111" s="10"/>
      <c r="D111" s="9"/>
      <c r="E111" s="9"/>
      <c r="F111" s="9"/>
      <c r="G111" s="9"/>
      <c r="H111" s="9"/>
      <c r="I111" s="9"/>
      <c r="J111" s="9"/>
    </row>
    <row r="112" spans="2:10" ht="14.25" customHeight="1">
      <c r="C112" s="16"/>
      <c r="D112" s="173"/>
      <c r="E112" s="173"/>
      <c r="F112" s="173"/>
      <c r="G112" s="173"/>
      <c r="H112" s="173"/>
      <c r="I112" s="738"/>
      <c r="J112" s="9"/>
    </row>
    <row r="113" spans="2:10" ht="19.5" customHeight="1">
      <c r="D113" s="13" t="s">
        <v>212</v>
      </c>
    </row>
    <row r="114" spans="2:10" ht="16.5" customHeight="1">
      <c r="B114" s="91" t="s">
        <v>473</v>
      </c>
      <c r="D114"/>
      <c r="E114"/>
      <c r="I114"/>
      <c r="J114"/>
    </row>
    <row r="115" spans="2:10" ht="21.75" customHeight="1">
      <c r="C115" s="91" t="s">
        <v>208</v>
      </c>
      <c r="E115"/>
      <c r="F115"/>
      <c r="G115" s="91"/>
      <c r="H115" s="91"/>
      <c r="I115" s="36"/>
      <c r="J115" s="36"/>
    </row>
    <row r="116" spans="2:10" ht="17.25" customHeight="1">
      <c r="B116" s="111" t="s">
        <v>209</v>
      </c>
      <c r="C116" s="36"/>
      <c r="D116"/>
      <c r="E116" s="111" t="s">
        <v>0</v>
      </c>
      <c r="F116"/>
      <c r="G116" s="2" t="s">
        <v>1074</v>
      </c>
      <c r="H116" s="36"/>
      <c r="I116" s="36"/>
      <c r="J116" s="159"/>
    </row>
    <row r="117" spans="2:10" ht="18.75" customHeight="1">
      <c r="D117" s="157" t="s">
        <v>1</v>
      </c>
    </row>
    <row r="118" spans="2:10" ht="13.5" customHeight="1">
      <c r="B118" s="1174" t="s">
        <v>179</v>
      </c>
      <c r="C118" s="1175"/>
      <c r="D118" s="1176" t="s">
        <v>180</v>
      </c>
      <c r="E118" s="164" t="s">
        <v>181</v>
      </c>
      <c r="F118" s="164"/>
      <c r="G118" s="164"/>
      <c r="H118" s="1177" t="s">
        <v>182</v>
      </c>
      <c r="I118" s="1178" t="s">
        <v>183</v>
      </c>
      <c r="J118" s="1179" t="s">
        <v>184</v>
      </c>
    </row>
    <row r="119" spans="2:10" ht="15" customHeight="1">
      <c r="B119" s="1180" t="s">
        <v>185</v>
      </c>
      <c r="C119" s="178" t="s">
        <v>186</v>
      </c>
      <c r="D119" s="1181" t="s">
        <v>187</v>
      </c>
      <c r="E119" s="1182" t="s">
        <v>188</v>
      </c>
      <c r="F119" s="1182" t="s">
        <v>56</v>
      </c>
      <c r="G119" s="1182" t="s">
        <v>57</v>
      </c>
      <c r="H119" s="1183" t="s">
        <v>189</v>
      </c>
      <c r="I119" s="1184" t="s">
        <v>190</v>
      </c>
      <c r="J119" s="1185" t="s">
        <v>360</v>
      </c>
    </row>
    <row r="120" spans="2:10" ht="14.25" customHeight="1">
      <c r="B120" s="1186"/>
      <c r="C120" s="1187"/>
      <c r="D120" s="1188"/>
      <c r="E120" s="206" t="s">
        <v>6</v>
      </c>
      <c r="F120" s="206" t="s">
        <v>7</v>
      </c>
      <c r="G120" s="206" t="s">
        <v>8</v>
      </c>
      <c r="H120" s="1189" t="s">
        <v>191</v>
      </c>
      <c r="I120" s="1190" t="s">
        <v>192</v>
      </c>
      <c r="J120" s="1191" t="s">
        <v>359</v>
      </c>
    </row>
    <row r="121" spans="2:10" ht="14.25" customHeight="1">
      <c r="B121" s="1175"/>
      <c r="C121" s="1192" t="s">
        <v>158</v>
      </c>
      <c r="D121" s="1193"/>
      <c r="E121" s="1194"/>
      <c r="F121" s="235"/>
      <c r="G121" s="235"/>
      <c r="H121" s="499"/>
      <c r="I121" s="1247"/>
      <c r="J121" s="1196"/>
    </row>
    <row r="122" spans="2:10" ht="18" customHeight="1">
      <c r="B122" s="1197" t="s">
        <v>193</v>
      </c>
      <c r="C122" s="1248" t="s">
        <v>1004</v>
      </c>
      <c r="D122" s="1207" t="s">
        <v>546</v>
      </c>
      <c r="E122" s="504">
        <v>26.202999999999999</v>
      </c>
      <c r="F122" s="297">
        <v>10.472</v>
      </c>
      <c r="G122" s="505">
        <v>38.780999999999999</v>
      </c>
      <c r="H122" s="250">
        <v>351.584</v>
      </c>
      <c r="I122" s="1221">
        <v>73</v>
      </c>
      <c r="J122" s="1249" t="s">
        <v>575</v>
      </c>
    </row>
    <row r="123" spans="2:10" ht="13.5" customHeight="1">
      <c r="B123" s="1200"/>
      <c r="C123" s="256" t="s">
        <v>556</v>
      </c>
      <c r="D123" s="1198">
        <v>200</v>
      </c>
      <c r="E123" s="432">
        <v>1.6</v>
      </c>
      <c r="F123" s="259">
        <v>1.1000000000000001</v>
      </c>
      <c r="G123" s="259">
        <v>8.6999999999999993</v>
      </c>
      <c r="H123" s="441">
        <v>50.9</v>
      </c>
      <c r="I123" s="1204">
        <v>76</v>
      </c>
      <c r="J123" s="1056" t="s">
        <v>555</v>
      </c>
    </row>
    <row r="124" spans="2:10">
      <c r="B124" s="1205" t="s">
        <v>194</v>
      </c>
      <c r="C124" s="1250" t="s">
        <v>960</v>
      </c>
      <c r="D124" s="1223">
        <v>10</v>
      </c>
      <c r="E124" s="267">
        <v>0.08</v>
      </c>
      <c r="F124" s="259">
        <v>7.25</v>
      </c>
      <c r="G124" s="259">
        <v>0.13</v>
      </c>
      <c r="H124" s="510">
        <v>66.09</v>
      </c>
      <c r="I124" s="253">
        <v>16</v>
      </c>
      <c r="J124" s="1203" t="s">
        <v>959</v>
      </c>
    </row>
    <row r="125" spans="2:10" ht="15">
      <c r="B125" s="1206" t="s">
        <v>12</v>
      </c>
      <c r="C125" s="1226" t="s">
        <v>10</v>
      </c>
      <c r="D125" s="1198">
        <v>30</v>
      </c>
      <c r="E125" s="257">
        <v>1.155</v>
      </c>
      <c r="F125" s="258">
        <v>0.41299999999999998</v>
      </c>
      <c r="G125" s="259">
        <v>16.260000000000002</v>
      </c>
      <c r="H125" s="250">
        <v>73.376999999999995</v>
      </c>
      <c r="I125" s="848">
        <v>20</v>
      </c>
      <c r="J125" s="1056" t="s">
        <v>9</v>
      </c>
    </row>
    <row r="126" spans="2:10" ht="13.5" customHeight="1">
      <c r="B126" s="1227" t="s">
        <v>197</v>
      </c>
      <c r="C126" s="1251" t="s">
        <v>629</v>
      </c>
      <c r="D126" s="1211">
        <v>100</v>
      </c>
      <c r="E126" s="307">
        <v>0.4</v>
      </c>
      <c r="F126" s="308">
        <v>0.4</v>
      </c>
      <c r="G126" s="309">
        <v>9.8000000000000007</v>
      </c>
      <c r="H126" s="250">
        <v>47</v>
      </c>
      <c r="I126" s="313">
        <v>92</v>
      </c>
      <c r="J126" s="1224" t="s">
        <v>641</v>
      </c>
    </row>
    <row r="127" spans="2:10" ht="13.5" customHeight="1">
      <c r="B127" s="317" t="s">
        <v>210</v>
      </c>
      <c r="D127" s="1252">
        <f>D123+D124+D125+D126+135+25</f>
        <v>500</v>
      </c>
      <c r="E127" s="521">
        <f>SUM(E122:E126)</f>
        <v>29.437999999999999</v>
      </c>
      <c r="F127" s="445">
        <f>SUM(F122:F126)</f>
        <v>19.634999999999998</v>
      </c>
      <c r="G127" s="320">
        <f>SUM(G122:G126)</f>
        <v>73.670999999999992</v>
      </c>
      <c r="H127" s="592">
        <f>SUM(H122:H126)</f>
        <v>588.95099999999991</v>
      </c>
      <c r="I127" s="1214" t="s">
        <v>316</v>
      </c>
      <c r="J127" s="1215" t="s">
        <v>207</v>
      </c>
    </row>
    <row r="128" spans="2:10" ht="14.4" customHeight="1">
      <c r="B128" s="470"/>
      <c r="C128" s="471" t="s">
        <v>11</v>
      </c>
      <c r="D128" s="527">
        <v>0.25</v>
      </c>
      <c r="E128" s="333">
        <v>19.25</v>
      </c>
      <c r="F128" s="334">
        <v>19.75</v>
      </c>
      <c r="G128" s="335">
        <v>83.75</v>
      </c>
      <c r="H128" s="1217">
        <v>587.5</v>
      </c>
      <c r="I128" s="1253">
        <f>H128-H127</f>
        <v>-1.4509999999999081</v>
      </c>
      <c r="J128" s="630" t="s">
        <v>468</v>
      </c>
    </row>
    <row r="129" spans="2:10" ht="13.5" customHeight="1">
      <c r="B129" s="345"/>
      <c r="C129" s="346" t="s">
        <v>476</v>
      </c>
      <c r="D129" s="1242"/>
      <c r="E129" s="1243">
        <f>(E127*100/E342)-25</f>
        <v>13.23116883116883</v>
      </c>
      <c r="F129" s="308">
        <f>(F127*100/F342)-25</f>
        <v>-0.14556962025316622</v>
      </c>
      <c r="G129" s="308">
        <f>(G127*100/G342)-25</f>
        <v>-3.0086567164179137</v>
      </c>
      <c r="H129" s="1244">
        <f>(H127*100/H342)-25</f>
        <v>6.1744680851059996E-2</v>
      </c>
      <c r="I129" s="1238"/>
      <c r="J129" s="1239"/>
    </row>
    <row r="130" spans="2:10" ht="13.5" customHeight="1">
      <c r="B130" s="1175"/>
      <c r="C130" s="714" t="s">
        <v>123</v>
      </c>
      <c r="D130" s="1175"/>
      <c r="E130" s="9"/>
      <c r="F130" s="556"/>
      <c r="G130" s="1254"/>
      <c r="H130" s="1254"/>
      <c r="I130" s="1255"/>
      <c r="J130" s="1232"/>
    </row>
    <row r="131" spans="2:10" ht="14.4" customHeight="1">
      <c r="B131" s="1200"/>
      <c r="C131" s="971" t="s">
        <v>512</v>
      </c>
      <c r="D131" s="1198">
        <v>60</v>
      </c>
      <c r="E131" s="432">
        <v>1.1399999999999999</v>
      </c>
      <c r="F131" s="259">
        <v>5.34</v>
      </c>
      <c r="G131" s="442">
        <v>4.62</v>
      </c>
      <c r="H131" s="535">
        <v>70.8</v>
      </c>
      <c r="I131" s="1256">
        <v>3</v>
      </c>
      <c r="J131" s="1234" t="s">
        <v>465</v>
      </c>
    </row>
    <row r="132" spans="2:10">
      <c r="B132" s="1197" t="s">
        <v>193</v>
      </c>
      <c r="C132" s="971" t="s">
        <v>624</v>
      </c>
      <c r="D132" s="1257">
        <v>200</v>
      </c>
      <c r="E132" s="299">
        <v>1.778</v>
      </c>
      <c r="F132" s="300">
        <v>4.7270000000000003</v>
      </c>
      <c r="G132" s="300">
        <v>19.492999999999999</v>
      </c>
      <c r="H132" s="250">
        <v>127.627</v>
      </c>
      <c r="I132" s="1258">
        <v>26</v>
      </c>
      <c r="J132" s="1224" t="s">
        <v>822</v>
      </c>
    </row>
    <row r="133" spans="2:10" ht="13.5" customHeight="1">
      <c r="B133" s="1205" t="s">
        <v>194</v>
      </c>
      <c r="C133" s="1259" t="s">
        <v>823</v>
      </c>
      <c r="D133" s="1223">
        <v>100</v>
      </c>
      <c r="E133" s="431">
        <v>16.600000000000001</v>
      </c>
      <c r="F133" s="258">
        <v>13.547000000000001</v>
      </c>
      <c r="G133" s="258">
        <v>23.564</v>
      </c>
      <c r="H133" s="250">
        <v>282.37900000000002</v>
      </c>
      <c r="I133" s="1199">
        <v>58</v>
      </c>
      <c r="J133" s="1224" t="s">
        <v>824</v>
      </c>
    </row>
    <row r="134" spans="2:10" ht="14.4" customHeight="1">
      <c r="B134" s="1206" t="s">
        <v>12</v>
      </c>
      <c r="C134" s="1260" t="s">
        <v>831</v>
      </c>
      <c r="D134" s="1257" t="s">
        <v>713</v>
      </c>
      <c r="E134" s="541">
        <v>3.2</v>
      </c>
      <c r="F134" s="296">
        <v>3</v>
      </c>
      <c r="G134" s="505">
        <v>13.5</v>
      </c>
      <c r="H134" s="268">
        <v>94</v>
      </c>
      <c r="I134" s="1221">
        <v>47</v>
      </c>
      <c r="J134" s="1249" t="s">
        <v>825</v>
      </c>
    </row>
    <row r="135" spans="2:10" ht="13.5" customHeight="1">
      <c r="B135" s="1227" t="s">
        <v>197</v>
      </c>
      <c r="C135" s="1261" t="s">
        <v>161</v>
      </c>
      <c r="D135" s="1198">
        <v>200</v>
      </c>
      <c r="E135" s="267">
        <v>0.5</v>
      </c>
      <c r="F135" s="258">
        <v>0</v>
      </c>
      <c r="G135" s="258">
        <v>19.8</v>
      </c>
      <c r="H135" s="510">
        <v>81</v>
      </c>
      <c r="I135" s="1202">
        <v>81</v>
      </c>
      <c r="J135" s="1056" t="s">
        <v>391</v>
      </c>
    </row>
    <row r="136" spans="2:10" ht="14.4" customHeight="1">
      <c r="B136" s="1200"/>
      <c r="C136" s="1261" t="s">
        <v>10</v>
      </c>
      <c r="D136" s="1198">
        <v>50</v>
      </c>
      <c r="E136" s="257">
        <v>1.925</v>
      </c>
      <c r="F136" s="258">
        <v>0.68799999999999994</v>
      </c>
      <c r="G136" s="259">
        <v>27.1</v>
      </c>
      <c r="H136" s="250">
        <v>122.292</v>
      </c>
      <c r="I136" s="1202">
        <v>20</v>
      </c>
      <c r="J136" s="1056" t="s">
        <v>9</v>
      </c>
    </row>
    <row r="137" spans="2:10" ht="14.4" customHeight="1">
      <c r="B137" s="204"/>
      <c r="C137" s="1261" t="s">
        <v>428</v>
      </c>
      <c r="D137" s="1207">
        <v>20</v>
      </c>
      <c r="E137" s="295">
        <v>1.1299999999999999</v>
      </c>
      <c r="F137" s="296">
        <v>0.3</v>
      </c>
      <c r="G137" s="296">
        <v>8.3729999999999993</v>
      </c>
      <c r="H137" s="250">
        <v>40.712000000000003</v>
      </c>
      <c r="I137" s="1202">
        <v>21</v>
      </c>
      <c r="J137" s="1208" t="s">
        <v>9</v>
      </c>
    </row>
    <row r="138" spans="2:10" ht="13.5" customHeight="1">
      <c r="B138" s="317" t="s">
        <v>196</v>
      </c>
      <c r="C138" s="403"/>
      <c r="D138" s="1262">
        <f>D131+D132+D133+D135+D136+75+75+D137</f>
        <v>780</v>
      </c>
      <c r="E138" s="405">
        <f>SUM(E131:E137)</f>
        <v>26.273</v>
      </c>
      <c r="F138" s="445">
        <f>SUM(F131:F137)</f>
        <v>27.602</v>
      </c>
      <c r="G138" s="319">
        <f>SUM(G131:G137)</f>
        <v>116.45</v>
      </c>
      <c r="H138" s="592">
        <f>SUM(H131:H137)</f>
        <v>818.81000000000006</v>
      </c>
      <c r="I138" s="1214" t="s">
        <v>316</v>
      </c>
      <c r="J138" s="1215" t="s">
        <v>207</v>
      </c>
    </row>
    <row r="139" spans="2:10" ht="15" customHeight="1">
      <c r="B139" s="330"/>
      <c r="C139" s="331" t="s">
        <v>11</v>
      </c>
      <c r="D139" s="1263">
        <v>0.35</v>
      </c>
      <c r="E139" s="333">
        <v>26.95</v>
      </c>
      <c r="F139" s="334">
        <v>27.65</v>
      </c>
      <c r="G139" s="335">
        <v>117.25</v>
      </c>
      <c r="H139" s="1217">
        <v>822.5</v>
      </c>
      <c r="I139" s="47">
        <f>H139-H138</f>
        <v>3.6899999999999409</v>
      </c>
      <c r="J139" s="630" t="s">
        <v>468</v>
      </c>
    </row>
    <row r="140" spans="2:10" ht="14.25" customHeight="1">
      <c r="B140" s="345"/>
      <c r="C140" s="346" t="s">
        <v>476</v>
      </c>
      <c r="D140" s="1242"/>
      <c r="E140" s="1243">
        <f>(E138*100/E342)-35</f>
        <v>-0.87922077922077335</v>
      </c>
      <c r="F140" s="308">
        <f>(F138*100/F342)-35</f>
        <v>-6.07594936708864E-2</v>
      </c>
      <c r="G140" s="308">
        <f>(G138*100/G342)-35</f>
        <v>-0.23880597014925087</v>
      </c>
      <c r="H140" s="1244">
        <f>(H138*100/H342)-35</f>
        <v>-0.15702127659574217</v>
      </c>
      <c r="I140" s="1238"/>
      <c r="J140" s="1239"/>
    </row>
    <row r="141" spans="2:10" ht="13.5" customHeight="1">
      <c r="B141" s="1097" t="s">
        <v>193</v>
      </c>
      <c r="C141" s="404" t="s">
        <v>244</v>
      </c>
      <c r="D141" s="1175"/>
      <c r="E141" s="9"/>
      <c r="F141" s="556"/>
      <c r="G141" s="556"/>
      <c r="H141" s="556"/>
      <c r="I141" s="1232"/>
      <c r="J141" s="1232"/>
    </row>
    <row r="142" spans="2:10" ht="17.25" customHeight="1">
      <c r="B142" s="1205" t="s">
        <v>194</v>
      </c>
      <c r="C142" s="971" t="s">
        <v>735</v>
      </c>
      <c r="D142" s="1207">
        <v>200</v>
      </c>
      <c r="E142" s="365">
        <v>0.2</v>
      </c>
      <c r="F142" s="564">
        <v>0.1</v>
      </c>
      <c r="G142" s="564">
        <v>7.5</v>
      </c>
      <c r="H142" s="441">
        <v>31.6</v>
      </c>
      <c r="I142" s="1221">
        <v>78</v>
      </c>
      <c r="J142" s="1208" t="s">
        <v>736</v>
      </c>
    </row>
    <row r="143" spans="2:10" ht="14.4" customHeight="1">
      <c r="B143" s="1206" t="s">
        <v>12</v>
      </c>
      <c r="C143" s="984" t="s">
        <v>989</v>
      </c>
      <c r="D143" s="1207" t="s">
        <v>826</v>
      </c>
      <c r="E143" s="366">
        <v>8.1539999999999999</v>
      </c>
      <c r="F143" s="296">
        <v>7.1840000000000002</v>
      </c>
      <c r="G143" s="296">
        <v>16.992000000000001</v>
      </c>
      <c r="H143" s="367">
        <v>167.37</v>
      </c>
      <c r="I143" s="1221">
        <v>51</v>
      </c>
      <c r="J143" s="1264" t="s">
        <v>988</v>
      </c>
    </row>
    <row r="144" spans="2:10" ht="10.5" customHeight="1">
      <c r="B144" s="1200"/>
      <c r="C144" s="1162" t="s">
        <v>990</v>
      </c>
      <c r="D144" s="1112"/>
      <c r="E144" s="575"/>
      <c r="F144" s="239"/>
      <c r="G144" s="575"/>
      <c r="H144" s="241"/>
      <c r="I144" s="1112"/>
      <c r="J144" s="1112"/>
    </row>
    <row r="145" spans="2:10" ht="15.75" customHeight="1">
      <c r="B145" s="1209" t="s">
        <v>197</v>
      </c>
      <c r="C145" s="971" t="s">
        <v>428</v>
      </c>
      <c r="D145" s="1207">
        <v>20</v>
      </c>
      <c r="E145" s="295">
        <v>1.1299999999999999</v>
      </c>
      <c r="F145" s="296">
        <v>0.3</v>
      </c>
      <c r="G145" s="296">
        <v>8.3729999999999993</v>
      </c>
      <c r="H145" s="250">
        <v>40.712000000000003</v>
      </c>
      <c r="I145" s="1202">
        <v>21</v>
      </c>
      <c r="J145" s="1265" t="s">
        <v>9</v>
      </c>
    </row>
    <row r="146" spans="2:10">
      <c r="B146" s="317" t="s">
        <v>256</v>
      </c>
      <c r="C146" s="403"/>
      <c r="D146" s="1266">
        <f>D142+D145+98+20</f>
        <v>338</v>
      </c>
      <c r="E146" s="405">
        <f>SUM(E142:E145)</f>
        <v>9.4839999999999982</v>
      </c>
      <c r="F146" s="445">
        <f>SUM(F142:F145)</f>
        <v>7.5839999999999996</v>
      </c>
      <c r="G146" s="319">
        <f>SUM(G142:G145)</f>
        <v>32.865000000000002</v>
      </c>
      <c r="H146" s="592">
        <f>SUM(H142:H145)</f>
        <v>239.68200000000002</v>
      </c>
      <c r="I146" s="1214" t="s">
        <v>316</v>
      </c>
      <c r="J146" s="1215" t="s">
        <v>207</v>
      </c>
    </row>
    <row r="147" spans="2:10" ht="15" customHeight="1">
      <c r="B147" s="330"/>
      <c r="C147" s="331" t="s">
        <v>11</v>
      </c>
      <c r="D147" s="527">
        <v>0.1</v>
      </c>
      <c r="E147" s="333">
        <v>7.7</v>
      </c>
      <c r="F147" s="334">
        <v>7.9</v>
      </c>
      <c r="G147" s="335">
        <v>33.5</v>
      </c>
      <c r="H147" s="1217">
        <v>235</v>
      </c>
      <c r="I147" s="1267">
        <f>H147-H146</f>
        <v>-4.6820000000000164</v>
      </c>
      <c r="J147" s="1268" t="s">
        <v>468</v>
      </c>
    </row>
    <row r="148" spans="2:10" ht="15" customHeight="1">
      <c r="B148" s="345"/>
      <c r="C148" s="346" t="s">
        <v>476</v>
      </c>
      <c r="D148" s="1242"/>
      <c r="E148" s="1269">
        <f>(E146*100/E342)-10</f>
        <v>2.3168831168831154</v>
      </c>
      <c r="F148" s="1270">
        <f>(F146*100/F342)-10</f>
        <v>-0.40000000000000036</v>
      </c>
      <c r="G148" s="1270">
        <f>(G146*100/G342)-10</f>
        <v>-0.18955223880596961</v>
      </c>
      <c r="H148" s="1271">
        <f>(H146*100/H342)-10</f>
        <v>0.19923404255319177</v>
      </c>
      <c r="I148" s="1238"/>
      <c r="J148" s="1239"/>
    </row>
    <row r="149" spans="2:10" ht="16.5" customHeight="1">
      <c r="B149" s="10"/>
      <c r="C149" s="10"/>
      <c r="D149" s="9"/>
      <c r="E149" s="9"/>
      <c r="F149" s="9"/>
      <c r="G149" s="9"/>
      <c r="H149" s="9"/>
      <c r="I149" s="9"/>
      <c r="J149" s="9"/>
    </row>
    <row r="150" spans="2:10" ht="14.25" customHeight="1">
      <c r="B150" s="38"/>
      <c r="C150" s="512"/>
      <c r="D150" s="69"/>
      <c r="E150" s="682"/>
      <c r="F150" s="682"/>
      <c r="G150" s="682"/>
      <c r="H150" s="140"/>
      <c r="I150" s="69"/>
      <c r="J150" s="69"/>
    </row>
    <row r="151" spans="2:10" ht="14.4" customHeight="1">
      <c r="B151" s="462"/>
      <c r="C151" s="403" t="s">
        <v>315</v>
      </c>
      <c r="D151" s="463"/>
      <c r="E151" s="464">
        <f>E127+E138</f>
        <v>55.710999999999999</v>
      </c>
      <c r="F151" s="407">
        <f>F127+F138</f>
        <v>47.236999999999995</v>
      </c>
      <c r="G151" s="407">
        <f>G127+G138</f>
        <v>190.12099999999998</v>
      </c>
      <c r="H151" s="603">
        <f>H127+H138</f>
        <v>1407.761</v>
      </c>
      <c r="I151" s="1245" t="s">
        <v>316</v>
      </c>
      <c r="J151" s="1215" t="s">
        <v>207</v>
      </c>
    </row>
    <row r="152" spans="2:10" ht="13.5" customHeight="1">
      <c r="B152" s="470"/>
      <c r="C152" s="471" t="s">
        <v>11</v>
      </c>
      <c r="D152" s="527">
        <v>0.6</v>
      </c>
      <c r="E152" s="952">
        <v>46.2</v>
      </c>
      <c r="F152" s="338">
        <v>47.4</v>
      </c>
      <c r="G152" s="339">
        <v>201</v>
      </c>
      <c r="H152" s="1240">
        <v>1410</v>
      </c>
      <c r="I152" s="1267">
        <f>H152-H151</f>
        <v>2.2390000000000327</v>
      </c>
      <c r="J152" s="630" t="s">
        <v>468</v>
      </c>
    </row>
    <row r="153" spans="2:10">
      <c r="B153" s="345"/>
      <c r="C153" s="346" t="s">
        <v>476</v>
      </c>
      <c r="D153" s="1242"/>
      <c r="E153" s="1243">
        <f>(E151*100/E342)-60</f>
        <v>12.351948051948042</v>
      </c>
      <c r="F153" s="308">
        <f>(F151*100/F342)-60</f>
        <v>-0.20632911392405617</v>
      </c>
      <c r="G153" s="308">
        <f>(G151*100/G342)-60</f>
        <v>-3.2474626865671681</v>
      </c>
      <c r="H153" s="1244">
        <f>(H151*100/H342)-60</f>
        <v>-9.5276595744678616E-2</v>
      </c>
      <c r="I153" s="1238"/>
      <c r="J153" s="1239"/>
    </row>
    <row r="154" spans="2:10" ht="13.5" customHeight="1"/>
    <row r="155" spans="2:10" ht="16.5" customHeight="1"/>
    <row r="156" spans="2:10" ht="14.4" customHeight="1">
      <c r="B156" s="462"/>
      <c r="C156" s="403" t="s">
        <v>314</v>
      </c>
      <c r="D156" s="463"/>
      <c r="E156" s="464">
        <f>E138+E146</f>
        <v>35.756999999999998</v>
      </c>
      <c r="F156" s="407">
        <f>F138+F146</f>
        <v>35.186</v>
      </c>
      <c r="G156" s="407">
        <f>G138+G146</f>
        <v>149.315</v>
      </c>
      <c r="H156" s="603">
        <f>H138+H146</f>
        <v>1058.4920000000002</v>
      </c>
      <c r="I156" s="1245" t="s">
        <v>316</v>
      </c>
      <c r="J156" s="1215" t="s">
        <v>207</v>
      </c>
    </row>
    <row r="157" spans="2:10" ht="12" customHeight="1">
      <c r="B157" s="470"/>
      <c r="C157" s="471" t="s">
        <v>11</v>
      </c>
      <c r="D157" s="527">
        <v>0.45</v>
      </c>
      <c r="E157" s="333">
        <v>34.65</v>
      </c>
      <c r="F157" s="334">
        <v>35.549999999999997</v>
      </c>
      <c r="G157" s="335">
        <v>150.75</v>
      </c>
      <c r="H157" s="1217">
        <v>1057.5</v>
      </c>
      <c r="I157" s="1253">
        <f>H157-H156</f>
        <v>-0.99200000000018917</v>
      </c>
      <c r="J157" s="630" t="s">
        <v>468</v>
      </c>
    </row>
    <row r="158" spans="2:10" ht="13.5" customHeight="1">
      <c r="B158" s="345"/>
      <c r="C158" s="346" t="s">
        <v>476</v>
      </c>
      <c r="D158" s="1242"/>
      <c r="E158" s="1243">
        <f>(E156*100/E342)-45</f>
        <v>1.4376623376623385</v>
      </c>
      <c r="F158" s="308">
        <f>(F156*100/F342)-45</f>
        <v>-0.46075949367088498</v>
      </c>
      <c r="G158" s="308">
        <f>(G156*100/G342)-45</f>
        <v>-0.42835820895522403</v>
      </c>
      <c r="H158" s="1244">
        <f>(H156*100/H342)-45</f>
        <v>4.2212765957451381E-2</v>
      </c>
      <c r="I158" s="1238"/>
      <c r="J158" s="1239"/>
    </row>
    <row r="159" spans="2:10" ht="15" customHeight="1"/>
    <row r="161" spans="2:10">
      <c r="B161" s="462"/>
      <c r="C161" s="403" t="s">
        <v>257</v>
      </c>
      <c r="D161" s="463"/>
      <c r="E161" s="464">
        <f>E127+E138+E146</f>
        <v>65.194999999999993</v>
      </c>
      <c r="F161" s="407">
        <f>F127+F138+F146</f>
        <v>54.820999999999998</v>
      </c>
      <c r="G161" s="407">
        <f>G127+G138+G146</f>
        <v>222.98599999999999</v>
      </c>
      <c r="H161" s="699">
        <f>H127+H138+H146</f>
        <v>1647.443</v>
      </c>
      <c r="I161" s="1245" t="s">
        <v>316</v>
      </c>
      <c r="J161" s="1215" t="s">
        <v>207</v>
      </c>
    </row>
    <row r="162" spans="2:10">
      <c r="B162" s="470"/>
      <c r="C162" s="471" t="s">
        <v>11</v>
      </c>
      <c r="D162" s="527">
        <v>0.7</v>
      </c>
      <c r="E162" s="333">
        <v>53.9</v>
      </c>
      <c r="F162" s="334">
        <v>55.3</v>
      </c>
      <c r="G162" s="335">
        <v>234.5</v>
      </c>
      <c r="H162" s="1217">
        <v>1645</v>
      </c>
      <c r="I162" s="1253">
        <f>H162-H161</f>
        <v>-2.4429999999999836</v>
      </c>
      <c r="J162" s="630" t="s">
        <v>468</v>
      </c>
    </row>
    <row r="163" spans="2:10">
      <c r="B163" s="345"/>
      <c r="C163" s="346" t="s">
        <v>476</v>
      </c>
      <c r="D163" s="1242"/>
      <c r="E163" s="1243">
        <f>(E161*100/E342)-70</f>
        <v>14.668831168831161</v>
      </c>
      <c r="F163" s="308">
        <f>(F161*100/F342)-70</f>
        <v>-0.60632911392406186</v>
      </c>
      <c r="G163" s="308">
        <f>(G161*100/G342)-70</f>
        <v>-3.4370149253731341</v>
      </c>
      <c r="H163" s="1244">
        <f>(H161*100/H342)-70</f>
        <v>0.10395744680850783</v>
      </c>
      <c r="I163" s="1238"/>
      <c r="J163" s="1239"/>
    </row>
    <row r="165" spans="2:10">
      <c r="C165" s="10"/>
      <c r="D165" s="9"/>
      <c r="E165" s="126"/>
      <c r="F165" s="126"/>
      <c r="G165" s="126"/>
      <c r="H165" s="126"/>
      <c r="I165" s="9"/>
    </row>
    <row r="166" spans="2:10">
      <c r="C166" s="10"/>
      <c r="D166" s="9"/>
      <c r="E166" s="9"/>
      <c r="F166" s="9"/>
      <c r="G166" s="9"/>
      <c r="H166" s="9"/>
      <c r="I166" s="9"/>
    </row>
    <row r="167" spans="2:10">
      <c r="C167" s="1272"/>
      <c r="D167" s="9"/>
      <c r="E167" s="173"/>
      <c r="F167" s="173"/>
      <c r="G167" s="173"/>
      <c r="H167" s="173"/>
      <c r="I167" s="9"/>
    </row>
    <row r="168" spans="2:10">
      <c r="E168" s="173"/>
      <c r="F168" s="173"/>
      <c r="G168" s="173"/>
      <c r="H168" s="174"/>
      <c r="I168" s="9"/>
    </row>
    <row r="169" spans="2:10" ht="18" customHeight="1">
      <c r="E169" s="9"/>
      <c r="F169" s="9"/>
      <c r="G169" s="9"/>
      <c r="H169" s="9"/>
      <c r="I169" s="1273"/>
    </row>
    <row r="170" spans="2:10" ht="14.25" customHeight="1">
      <c r="D170" s="13" t="s">
        <v>212</v>
      </c>
    </row>
    <row r="171" spans="2:10" ht="14.4" customHeight="1">
      <c r="B171" s="91" t="s">
        <v>473</v>
      </c>
      <c r="D171"/>
      <c r="E171"/>
      <c r="I171"/>
      <c r="J171"/>
    </row>
    <row r="172" spans="2:10" ht="15.75" customHeight="1">
      <c r="C172" s="91" t="s">
        <v>208</v>
      </c>
      <c r="E172"/>
      <c r="F172"/>
      <c r="G172" s="91"/>
      <c r="H172" s="91"/>
      <c r="I172" s="36"/>
      <c r="J172" s="36"/>
    </row>
    <row r="173" spans="2:10" ht="18.75" customHeight="1">
      <c r="B173" s="111" t="s">
        <v>209</v>
      </c>
      <c r="C173" s="36"/>
      <c r="D173"/>
      <c r="E173" s="111" t="s">
        <v>0</v>
      </c>
      <c r="F173"/>
      <c r="G173" s="2" t="s">
        <v>1074</v>
      </c>
      <c r="H173" s="36"/>
      <c r="I173" s="36"/>
      <c r="J173" s="159"/>
    </row>
    <row r="174" spans="2:10" ht="17.25" customHeight="1">
      <c r="D174" s="157" t="s">
        <v>1</v>
      </c>
    </row>
    <row r="175" spans="2:10" ht="15" customHeight="1">
      <c r="B175" s="1174" t="s">
        <v>179</v>
      </c>
      <c r="C175" s="1175"/>
      <c r="D175" s="1176" t="s">
        <v>180</v>
      </c>
      <c r="E175" s="164" t="s">
        <v>181</v>
      </c>
      <c r="F175" s="164"/>
      <c r="G175" s="164"/>
      <c r="H175" s="1177" t="s">
        <v>182</v>
      </c>
      <c r="I175" s="1178" t="s">
        <v>183</v>
      </c>
      <c r="J175" s="1179" t="s">
        <v>184</v>
      </c>
    </row>
    <row r="176" spans="2:10" ht="12" customHeight="1">
      <c r="B176" s="1180" t="s">
        <v>185</v>
      </c>
      <c r="C176" s="178" t="s">
        <v>186</v>
      </c>
      <c r="D176" s="1181" t="s">
        <v>187</v>
      </c>
      <c r="E176" s="1182" t="s">
        <v>188</v>
      </c>
      <c r="F176" s="1182" t="s">
        <v>56</v>
      </c>
      <c r="G176" s="1182" t="s">
        <v>57</v>
      </c>
      <c r="H176" s="1183" t="s">
        <v>189</v>
      </c>
      <c r="I176" s="1184" t="s">
        <v>190</v>
      </c>
      <c r="J176" s="1185" t="s">
        <v>360</v>
      </c>
    </row>
    <row r="177" spans="2:10" ht="15.75" customHeight="1">
      <c r="B177" s="1186"/>
      <c r="C177" s="1187"/>
      <c r="D177" s="1188"/>
      <c r="E177" s="206" t="s">
        <v>6</v>
      </c>
      <c r="F177" s="206" t="s">
        <v>7</v>
      </c>
      <c r="G177" s="206" t="s">
        <v>8</v>
      </c>
      <c r="H177" s="1189" t="s">
        <v>191</v>
      </c>
      <c r="I177" s="1190" t="s">
        <v>192</v>
      </c>
      <c r="J177" s="1191" t="s">
        <v>359</v>
      </c>
    </row>
    <row r="178" spans="2:10" ht="15.75" customHeight="1">
      <c r="B178" s="355"/>
      <c r="C178" s="1274" t="s">
        <v>158</v>
      </c>
      <c r="D178" s="498"/>
      <c r="E178" s="1194"/>
      <c r="F178" s="235"/>
      <c r="G178" s="235"/>
      <c r="H178" s="614"/>
      <c r="I178" s="1247"/>
      <c r="J178" s="1196"/>
    </row>
    <row r="179" spans="2:10">
      <c r="B179" s="1275" t="s">
        <v>193</v>
      </c>
      <c r="C179" s="1276" t="s">
        <v>539</v>
      </c>
      <c r="D179" s="246">
        <v>60</v>
      </c>
      <c r="E179" s="267">
        <v>1.2130000000000001</v>
      </c>
      <c r="F179" s="259">
        <v>3.0680000000000001</v>
      </c>
      <c r="G179" s="259">
        <v>5.12</v>
      </c>
      <c r="H179" s="250">
        <v>53.305999999999997</v>
      </c>
      <c r="I179" s="1202">
        <v>10</v>
      </c>
      <c r="J179" s="1056" t="s">
        <v>540</v>
      </c>
    </row>
    <row r="180" spans="2:10">
      <c r="B180" s="1277" t="s">
        <v>194</v>
      </c>
      <c r="C180" s="1278" t="s">
        <v>573</v>
      </c>
      <c r="D180" s="294" t="s">
        <v>268</v>
      </c>
      <c r="E180" s="619">
        <v>9.3610000000000007</v>
      </c>
      <c r="F180" s="297">
        <v>6.7803000000000004</v>
      </c>
      <c r="G180" s="297">
        <v>5.3765999999999998</v>
      </c>
      <c r="H180" s="250">
        <v>149.41839999999999</v>
      </c>
      <c r="I180" s="1225">
        <v>64</v>
      </c>
      <c r="J180" s="1208" t="s">
        <v>494</v>
      </c>
    </row>
    <row r="181" spans="2:10" ht="14.25" customHeight="1">
      <c r="B181" s="778"/>
      <c r="C181" s="1248" t="s">
        <v>623</v>
      </c>
      <c r="D181" s="294" t="s">
        <v>538</v>
      </c>
      <c r="E181" s="366">
        <v>3.1709999999999998</v>
      </c>
      <c r="F181" s="296">
        <v>4.2190000000000003</v>
      </c>
      <c r="G181" s="626">
        <v>19.73</v>
      </c>
      <c r="H181" s="1279">
        <v>130.15</v>
      </c>
      <c r="I181" s="1221">
        <v>48</v>
      </c>
      <c r="J181" s="1208" t="s">
        <v>642</v>
      </c>
    </row>
    <row r="182" spans="2:10" ht="14.25" customHeight="1">
      <c r="B182" s="778"/>
      <c r="C182" s="1280" t="s">
        <v>574</v>
      </c>
      <c r="D182" s="630"/>
      <c r="E182" s="62">
        <v>0.372</v>
      </c>
      <c r="F182" s="239">
        <v>1.0940000000000001</v>
      </c>
      <c r="G182" s="62">
        <v>2.2480000000000002</v>
      </c>
      <c r="H182" s="1281">
        <v>20.71</v>
      </c>
      <c r="I182" s="1109"/>
      <c r="J182" s="1282" t="s">
        <v>564</v>
      </c>
    </row>
    <row r="183" spans="2:10">
      <c r="B183" s="1283" t="s">
        <v>198</v>
      </c>
      <c r="C183" s="1201" t="s">
        <v>327</v>
      </c>
      <c r="D183" s="246">
        <v>200</v>
      </c>
      <c r="E183" s="432">
        <v>1</v>
      </c>
      <c r="F183" s="259">
        <v>0</v>
      </c>
      <c r="G183" s="259">
        <v>25.4</v>
      </c>
      <c r="H183" s="634">
        <v>105.6</v>
      </c>
      <c r="I183" s="1284">
        <v>91</v>
      </c>
      <c r="J183" s="1056" t="s">
        <v>571</v>
      </c>
    </row>
    <row r="184" spans="2:10">
      <c r="B184" s="778"/>
      <c r="C184" s="1201" t="s">
        <v>10</v>
      </c>
      <c r="D184" s="1198">
        <v>35</v>
      </c>
      <c r="E184" s="257">
        <v>1.3480000000000001</v>
      </c>
      <c r="F184" s="258">
        <v>0.48099999999999998</v>
      </c>
      <c r="G184" s="259">
        <v>18.97</v>
      </c>
      <c r="H184" s="250">
        <v>85.600999999999999</v>
      </c>
      <c r="I184" s="1202">
        <v>20</v>
      </c>
      <c r="J184" s="1056" t="s">
        <v>9</v>
      </c>
    </row>
    <row r="185" spans="2:10">
      <c r="B185" s="1285"/>
      <c r="C185" s="1286" t="s">
        <v>428</v>
      </c>
      <c r="D185" s="1211">
        <v>20</v>
      </c>
      <c r="E185" s="295">
        <v>1.1299999999999999</v>
      </c>
      <c r="F185" s="296">
        <v>0.3</v>
      </c>
      <c r="G185" s="296">
        <v>8.3729999999999993</v>
      </c>
      <c r="H185" s="250">
        <v>40.712000000000003</v>
      </c>
      <c r="I185" s="1202">
        <v>21</v>
      </c>
      <c r="J185" s="1287" t="s">
        <v>9</v>
      </c>
    </row>
    <row r="186" spans="2:10">
      <c r="B186" s="317" t="s">
        <v>210</v>
      </c>
      <c r="D186" s="638">
        <f>D179+D183+D184+D185+90+20+150+25</f>
        <v>600</v>
      </c>
      <c r="E186" s="521">
        <f>SUM(E179:E185)</f>
        <v>17.594999999999999</v>
      </c>
      <c r="F186" s="445">
        <f>SUM(F179:F185)</f>
        <v>15.942299999999999</v>
      </c>
      <c r="G186" s="320">
        <f>SUM(G179:G185)</f>
        <v>85.217600000000004</v>
      </c>
      <c r="H186" s="592">
        <f>SUM(H179:H185)</f>
        <v>585.49739999999997</v>
      </c>
      <c r="I186" s="1214" t="s">
        <v>316</v>
      </c>
      <c r="J186" s="1215" t="s">
        <v>207</v>
      </c>
    </row>
    <row r="187" spans="2:10" ht="18" customHeight="1">
      <c r="B187" s="330"/>
      <c r="C187" s="331" t="s">
        <v>11</v>
      </c>
      <c r="D187" s="527">
        <v>0.25</v>
      </c>
      <c r="E187" s="333">
        <v>19.25</v>
      </c>
      <c r="F187" s="334">
        <v>19.75</v>
      </c>
      <c r="G187" s="335">
        <v>83.75</v>
      </c>
      <c r="H187" s="1217">
        <v>587.5</v>
      </c>
      <c r="I187" s="1253">
        <f>H187-H186</f>
        <v>2.0026000000000295</v>
      </c>
      <c r="J187" s="630" t="s">
        <v>468</v>
      </c>
    </row>
    <row r="188" spans="2:10" ht="16.5" customHeight="1">
      <c r="B188" s="345"/>
      <c r="C188" s="346" t="s">
        <v>476</v>
      </c>
      <c r="D188" s="1242"/>
      <c r="E188" s="1243">
        <f>(E186*100/E342)-25</f>
        <v>-2.149350649350648</v>
      </c>
      <c r="F188" s="308">
        <f>(F186*100/F342)-25</f>
        <v>-4.8198734177215172</v>
      </c>
      <c r="G188" s="308">
        <f>(G186*100/G342)-25</f>
        <v>0.4380895522388073</v>
      </c>
      <c r="H188" s="1244">
        <f>(H186*100/H342)-25</f>
        <v>-8.5217021276598359E-2</v>
      </c>
      <c r="I188" s="1238"/>
      <c r="J188" s="1239"/>
    </row>
    <row r="189" spans="2:10">
      <c r="B189" s="1175"/>
      <c r="C189" s="1192" t="s">
        <v>123</v>
      </c>
      <c r="D189" s="1175"/>
      <c r="E189" s="9"/>
      <c r="F189" s="556"/>
      <c r="G189" s="556"/>
      <c r="H189" s="556"/>
      <c r="I189" s="1232"/>
      <c r="J189" s="1232"/>
    </row>
    <row r="190" spans="2:10">
      <c r="B190" s="1197" t="s">
        <v>193</v>
      </c>
      <c r="C190" s="1288" t="s">
        <v>375</v>
      </c>
      <c r="D190" s="1198">
        <v>60</v>
      </c>
      <c r="E190" s="267">
        <v>0.9</v>
      </c>
      <c r="F190" s="259">
        <v>2.16</v>
      </c>
      <c r="G190" s="259">
        <v>5.0999999999999996</v>
      </c>
      <c r="H190" s="643">
        <v>43.2</v>
      </c>
      <c r="I190" s="1199">
        <v>4</v>
      </c>
      <c r="J190" s="1234" t="s">
        <v>618</v>
      </c>
    </row>
    <row r="191" spans="2:10">
      <c r="B191" s="1205" t="s">
        <v>194</v>
      </c>
      <c r="C191" s="1250" t="s">
        <v>612</v>
      </c>
      <c r="D191" s="1198">
        <v>200</v>
      </c>
      <c r="E191" s="267">
        <v>1.04</v>
      </c>
      <c r="F191" s="259">
        <v>3.5</v>
      </c>
      <c r="G191" s="259">
        <v>4.8</v>
      </c>
      <c r="H191" s="643">
        <v>54.8</v>
      </c>
      <c r="I191" s="1258">
        <v>23</v>
      </c>
      <c r="J191" s="1234" t="s">
        <v>833</v>
      </c>
    </row>
    <row r="192" spans="2:10" ht="15">
      <c r="B192" s="1206" t="s">
        <v>12</v>
      </c>
      <c r="C192" s="1250" t="s">
        <v>842</v>
      </c>
      <c r="D192" s="1207" t="s">
        <v>262</v>
      </c>
      <c r="E192" s="366">
        <v>14.592000000000001</v>
      </c>
      <c r="F192" s="296">
        <v>14.439</v>
      </c>
      <c r="G192" s="366">
        <v>3.0379999999999998</v>
      </c>
      <c r="H192" s="390">
        <v>201.28800000000001</v>
      </c>
      <c r="I192" s="1199">
        <v>52</v>
      </c>
      <c r="J192" s="1208" t="s">
        <v>843</v>
      </c>
    </row>
    <row r="193" spans="2:10">
      <c r="B193" s="1227" t="s">
        <v>198</v>
      </c>
      <c r="C193" s="1289" t="s">
        <v>835</v>
      </c>
      <c r="D193" s="1290">
        <v>150</v>
      </c>
      <c r="E193" s="366">
        <v>2.2999999999999998</v>
      </c>
      <c r="F193" s="296">
        <v>5.1630000000000003</v>
      </c>
      <c r="G193" s="366">
        <v>33.539000000000001</v>
      </c>
      <c r="H193" s="643">
        <v>166.185</v>
      </c>
      <c r="I193" s="1225">
        <v>35</v>
      </c>
      <c r="J193" s="1208" t="s">
        <v>834</v>
      </c>
    </row>
    <row r="194" spans="2:10">
      <c r="B194" s="1200"/>
      <c r="C194" s="1291" t="s">
        <v>250</v>
      </c>
      <c r="D194" s="1198">
        <v>200</v>
      </c>
      <c r="E194" s="431">
        <v>5.2039999999999997</v>
      </c>
      <c r="F194" s="258">
        <v>4.7480000000000002</v>
      </c>
      <c r="G194" s="258">
        <v>17.876999999999999</v>
      </c>
      <c r="H194" s="250">
        <v>135.25</v>
      </c>
      <c r="I194" s="1204">
        <v>88</v>
      </c>
      <c r="J194" s="1224" t="s">
        <v>603</v>
      </c>
    </row>
    <row r="195" spans="2:10">
      <c r="B195" s="1200"/>
      <c r="C195" s="1261" t="s">
        <v>10</v>
      </c>
      <c r="D195" s="1198">
        <v>50</v>
      </c>
      <c r="E195" s="257">
        <v>1.925</v>
      </c>
      <c r="F195" s="258">
        <v>0.68799999999999994</v>
      </c>
      <c r="G195" s="259">
        <v>27.1</v>
      </c>
      <c r="H195" s="250">
        <v>122.292</v>
      </c>
      <c r="I195" s="1202">
        <v>20</v>
      </c>
      <c r="J195" s="1056" t="s">
        <v>9</v>
      </c>
    </row>
    <row r="196" spans="2:10">
      <c r="B196" s="1200"/>
      <c r="C196" s="1261" t="s">
        <v>428</v>
      </c>
      <c r="D196" s="1207">
        <v>30</v>
      </c>
      <c r="E196" s="1063">
        <v>1.6950000000000001</v>
      </c>
      <c r="F196" s="296">
        <v>0.45</v>
      </c>
      <c r="G196" s="296">
        <v>12.56</v>
      </c>
      <c r="H196" s="250">
        <v>61.07</v>
      </c>
      <c r="I196" s="1202">
        <v>21</v>
      </c>
      <c r="J196" s="1208" t="s">
        <v>9</v>
      </c>
    </row>
    <row r="197" spans="2:10">
      <c r="B197" s="204"/>
      <c r="C197" s="1250" t="s">
        <v>322</v>
      </c>
      <c r="D197" s="1211">
        <v>100</v>
      </c>
      <c r="E197" s="295">
        <v>0.34</v>
      </c>
      <c r="F197" s="297">
        <v>0.34</v>
      </c>
      <c r="G197" s="296">
        <v>8.4</v>
      </c>
      <c r="H197" s="1292">
        <v>40.29</v>
      </c>
      <c r="I197" s="567">
        <v>93</v>
      </c>
      <c r="J197" s="1234" t="s">
        <v>836</v>
      </c>
    </row>
    <row r="198" spans="2:10">
      <c r="B198" s="317" t="s">
        <v>196</v>
      </c>
      <c r="C198" s="403"/>
      <c r="D198" s="170">
        <f>D190+D191+D193+D194+D195+D196+D197+50+50</f>
        <v>890</v>
      </c>
      <c r="E198" s="405">
        <f>SUM(E190:E197)</f>
        <v>27.996000000000002</v>
      </c>
      <c r="F198" s="445">
        <f>SUM(F190:F197)</f>
        <v>31.488</v>
      </c>
      <c r="G198" s="319">
        <f>SUM(G190:G197)</f>
        <v>112.41400000000002</v>
      </c>
      <c r="H198" s="592">
        <f>SUM(H190:H197)</f>
        <v>824.375</v>
      </c>
      <c r="I198" s="1214" t="s">
        <v>316</v>
      </c>
      <c r="J198" s="1215" t="s">
        <v>207</v>
      </c>
    </row>
    <row r="199" spans="2:10">
      <c r="B199" s="330"/>
      <c r="C199" s="331" t="s">
        <v>11</v>
      </c>
      <c r="D199" s="527">
        <v>0.35</v>
      </c>
      <c r="E199" s="333">
        <v>26.95</v>
      </c>
      <c r="F199" s="334">
        <v>27.65</v>
      </c>
      <c r="G199" s="335">
        <v>117.25</v>
      </c>
      <c r="H199" s="1217">
        <v>822.5</v>
      </c>
      <c r="I199" s="1253">
        <f>H199-H198</f>
        <v>-1.875</v>
      </c>
      <c r="J199" s="630" t="s">
        <v>468</v>
      </c>
    </row>
    <row r="200" spans="2:10">
      <c r="B200" s="345"/>
      <c r="C200" s="346" t="s">
        <v>476</v>
      </c>
      <c r="D200" s="1242"/>
      <c r="E200" s="1243">
        <f>(E198*100/E342)-35</f>
        <v>1.3584415584415623</v>
      </c>
      <c r="F200" s="308">
        <f>(F198*100/F342)-35</f>
        <v>4.8582278481012651</v>
      </c>
      <c r="G200" s="308">
        <f>(G198*100/G342)-35</f>
        <v>-1.4435820895522369</v>
      </c>
      <c r="H200" s="1244">
        <f>(H198*100/H342)-35</f>
        <v>7.978723404255561E-2</v>
      </c>
      <c r="I200" s="1238"/>
      <c r="J200" s="1239"/>
    </row>
    <row r="201" spans="2:10">
      <c r="B201" s="1197" t="s">
        <v>193</v>
      </c>
      <c r="C201" s="404" t="s">
        <v>244</v>
      </c>
      <c r="D201" s="1175"/>
      <c r="E201" s="656"/>
      <c r="F201" s="556"/>
      <c r="G201" s="556"/>
      <c r="H201" s="556"/>
      <c r="I201" s="1232"/>
      <c r="J201" s="1112"/>
    </row>
    <row r="202" spans="2:10">
      <c r="B202" s="1205" t="s">
        <v>194</v>
      </c>
      <c r="C202" s="1278" t="s">
        <v>1010</v>
      </c>
      <c r="D202" s="1198">
        <v>200</v>
      </c>
      <c r="E202" s="267">
        <v>5.8</v>
      </c>
      <c r="F202" s="259">
        <v>5</v>
      </c>
      <c r="G202" s="259">
        <v>8</v>
      </c>
      <c r="H202" s="660">
        <v>101</v>
      </c>
      <c r="I202" s="1199">
        <v>90</v>
      </c>
      <c r="J202" s="1234" t="s">
        <v>755</v>
      </c>
    </row>
    <row r="203" spans="2:10" ht="18" customHeight="1">
      <c r="B203" s="1206" t="s">
        <v>12</v>
      </c>
      <c r="C203" s="1293" t="s">
        <v>838</v>
      </c>
      <c r="D203" s="1207" t="s">
        <v>840</v>
      </c>
      <c r="E203" s="505">
        <v>2.0169999999999999</v>
      </c>
      <c r="F203" s="297">
        <v>2.327</v>
      </c>
      <c r="G203" s="505">
        <v>15.073</v>
      </c>
      <c r="H203" s="441">
        <v>89.302999999999997</v>
      </c>
      <c r="I203" s="1221">
        <v>70</v>
      </c>
      <c r="J203" s="1208" t="s">
        <v>837</v>
      </c>
    </row>
    <row r="204" spans="2:10" ht="14.25" customHeight="1">
      <c r="B204" s="1227"/>
      <c r="C204" s="1294" t="s">
        <v>839</v>
      </c>
      <c r="D204" s="1109"/>
      <c r="E204" s="62"/>
      <c r="F204" s="239"/>
      <c r="G204" s="62"/>
      <c r="H204" s="241"/>
      <c r="I204" s="1109"/>
      <c r="J204" s="1282" t="s">
        <v>807</v>
      </c>
    </row>
    <row r="205" spans="2:10" ht="14.25" customHeight="1">
      <c r="B205" s="1227" t="s">
        <v>198</v>
      </c>
      <c r="C205" s="1293" t="s">
        <v>780</v>
      </c>
      <c r="D205" s="1211">
        <v>20</v>
      </c>
      <c r="E205" s="267">
        <v>0.77</v>
      </c>
      <c r="F205" s="259">
        <v>0.38</v>
      </c>
      <c r="G205" s="259">
        <v>10.28</v>
      </c>
      <c r="H205" s="250">
        <v>45.22</v>
      </c>
      <c r="I205" s="1295"/>
      <c r="J205" s="1056" t="s">
        <v>9</v>
      </c>
    </row>
    <row r="206" spans="2:10" ht="14.25" customHeight="1">
      <c r="B206" s="317" t="s">
        <v>256</v>
      </c>
      <c r="C206" s="403"/>
      <c r="D206" s="170">
        <f>D202+D205+100+25</f>
        <v>345</v>
      </c>
      <c r="E206" s="405">
        <f>SUM(E202:E205)</f>
        <v>8.5869999999999997</v>
      </c>
      <c r="F206" s="445">
        <f>SUM(F202:F205)</f>
        <v>7.7069999999999999</v>
      </c>
      <c r="G206" s="319">
        <f>SUM(G202:G205)</f>
        <v>33.353000000000002</v>
      </c>
      <c r="H206" s="592">
        <f>SUM(H202:H205)</f>
        <v>235.523</v>
      </c>
      <c r="I206" s="1214" t="s">
        <v>316</v>
      </c>
      <c r="J206" s="1215" t="s">
        <v>207</v>
      </c>
    </row>
    <row r="207" spans="2:10" ht="15" customHeight="1">
      <c r="B207" s="330"/>
      <c r="C207" s="331" t="s">
        <v>11</v>
      </c>
      <c r="D207" s="527">
        <v>0.1</v>
      </c>
      <c r="E207" s="333">
        <v>7.7</v>
      </c>
      <c r="F207" s="334">
        <v>7.9</v>
      </c>
      <c r="G207" s="335">
        <v>33.5</v>
      </c>
      <c r="H207" s="1217">
        <v>235</v>
      </c>
      <c r="I207" s="47">
        <f>H207-H206</f>
        <v>-0.52299999999999613</v>
      </c>
      <c r="J207" s="630" t="s">
        <v>468</v>
      </c>
    </row>
    <row r="208" spans="2:10">
      <c r="B208" s="345"/>
      <c r="C208" s="346" t="s">
        <v>476</v>
      </c>
      <c r="D208" s="1242"/>
      <c r="E208" s="1243">
        <f>(E206*100/E342)-10</f>
        <v>1.1519480519480503</v>
      </c>
      <c r="F208" s="308">
        <f>(F206*100/F342)-10</f>
        <v>-0.24430379746835484</v>
      </c>
      <c r="G208" s="308">
        <f>(G206*100/G342)-10</f>
        <v>-4.3880597014924305E-2</v>
      </c>
      <c r="H208" s="1244">
        <f>(H206*100/H342)-10</f>
        <v>2.2255319148936081E-2</v>
      </c>
      <c r="I208" s="1238"/>
      <c r="J208" s="1239"/>
    </row>
    <row r="209" spans="2:10" ht="17.25" customHeight="1"/>
    <row r="210" spans="2:10" ht="15.5">
      <c r="B210" s="38"/>
      <c r="C210" s="512"/>
      <c r="D210" s="69"/>
      <c r="E210" s="682"/>
      <c r="F210" s="682"/>
      <c r="G210" s="682"/>
      <c r="H210" s="140"/>
      <c r="I210" s="69"/>
      <c r="J210" s="69"/>
    </row>
    <row r="211" spans="2:10" ht="15" customHeight="1">
      <c r="B211" s="462"/>
      <c r="C211" s="403" t="s">
        <v>315</v>
      </c>
      <c r="D211" s="463"/>
      <c r="E211" s="464">
        <f>E186+E198</f>
        <v>45.591000000000001</v>
      </c>
      <c r="F211" s="407">
        <f>F186+F198</f>
        <v>47.430300000000003</v>
      </c>
      <c r="G211" s="407">
        <f>G186+G198</f>
        <v>197.63160000000002</v>
      </c>
      <c r="H211" s="603">
        <f>H186+H198</f>
        <v>1409.8724</v>
      </c>
      <c r="I211" s="1214" t="s">
        <v>316</v>
      </c>
      <c r="J211" s="1215" t="s">
        <v>207</v>
      </c>
    </row>
    <row r="212" spans="2:10">
      <c r="B212" s="470"/>
      <c r="C212" s="471" t="s">
        <v>11</v>
      </c>
      <c r="D212" s="527">
        <v>0.6</v>
      </c>
      <c r="E212" s="952">
        <v>46.2</v>
      </c>
      <c r="F212" s="338">
        <v>47.4</v>
      </c>
      <c r="G212" s="339">
        <v>201</v>
      </c>
      <c r="H212" s="1240">
        <v>1410</v>
      </c>
      <c r="I212" s="1267">
        <f>H212-H211</f>
        <v>0.12760000000002947</v>
      </c>
      <c r="J212" s="630" t="s">
        <v>468</v>
      </c>
    </row>
    <row r="213" spans="2:10">
      <c r="B213" s="345"/>
      <c r="C213" s="346" t="s">
        <v>476</v>
      </c>
      <c r="D213" s="1242"/>
      <c r="E213" s="308">
        <f>(E211*100/E342)-60</f>
        <v>-0.79090909090908923</v>
      </c>
      <c r="F213" s="308">
        <f>(F211*100/F342)-60</f>
        <v>3.8354430379754945E-2</v>
      </c>
      <c r="G213" s="308">
        <f>(G211*100/G342)-60</f>
        <v>-1.0054925373134225</v>
      </c>
      <c r="H213" s="308">
        <f>(H211*100/H342)-60</f>
        <v>-5.4297872340498543E-3</v>
      </c>
      <c r="I213" s="1238"/>
      <c r="J213" s="1239"/>
    </row>
    <row r="214" spans="2:10" ht="15.75" customHeight="1"/>
    <row r="215" spans="2:10" ht="14.25" customHeight="1"/>
    <row r="216" spans="2:10">
      <c r="B216" s="462"/>
      <c r="C216" s="403" t="s">
        <v>314</v>
      </c>
      <c r="D216" s="463"/>
      <c r="E216" s="464">
        <f>E198+E206</f>
        <v>36.582999999999998</v>
      </c>
      <c r="F216" s="407">
        <f>F198+F206</f>
        <v>39.195</v>
      </c>
      <c r="G216" s="407">
        <f>G198+G206</f>
        <v>145.76700000000002</v>
      </c>
      <c r="H216" s="603">
        <f>H198+H206</f>
        <v>1059.8979999999999</v>
      </c>
      <c r="I216" s="1214" t="s">
        <v>316</v>
      </c>
      <c r="J216" s="1215" t="s">
        <v>207</v>
      </c>
    </row>
    <row r="217" spans="2:10" ht="14.4" customHeight="1">
      <c r="B217" s="470"/>
      <c r="C217" s="471" t="s">
        <v>11</v>
      </c>
      <c r="D217" s="527">
        <v>0.45</v>
      </c>
      <c r="E217" s="333">
        <v>34.65</v>
      </c>
      <c r="F217" s="334">
        <v>35.549999999999997</v>
      </c>
      <c r="G217" s="335">
        <v>150.75</v>
      </c>
      <c r="H217" s="1217">
        <v>1057.5</v>
      </c>
      <c r="I217" s="1296">
        <f>H217-H216</f>
        <v>-2.3979999999999109</v>
      </c>
      <c r="J217" s="630" t="s">
        <v>468</v>
      </c>
    </row>
    <row r="218" spans="2:10" ht="15.75" customHeight="1">
      <c r="B218" s="345"/>
      <c r="C218" s="346" t="s">
        <v>476</v>
      </c>
      <c r="D218" s="1242"/>
      <c r="E218" s="308">
        <f>(E216*100/E342)-45</f>
        <v>2.5103896103896091</v>
      </c>
      <c r="F218" s="308">
        <f>(F216*100/F342)-45</f>
        <v>4.6139240506329102</v>
      </c>
      <c r="G218" s="308">
        <f>(G216*100/G342)-45</f>
        <v>-1.4874626865671559</v>
      </c>
      <c r="H218" s="308">
        <f>(H216*100/H342)-45</f>
        <v>0.10204255319148103</v>
      </c>
      <c r="I218" s="1238"/>
      <c r="J218" s="1239"/>
    </row>
    <row r="219" spans="2:10" ht="14.4" customHeight="1"/>
    <row r="220" spans="2:10" ht="15.75" customHeight="1"/>
    <row r="221" spans="2:10" ht="14.25" customHeight="1">
      <c r="B221" s="462"/>
      <c r="C221" s="403" t="s">
        <v>257</v>
      </c>
      <c r="D221" s="463"/>
      <c r="E221" s="1034">
        <f>E186+E198+E206</f>
        <v>54.177999999999997</v>
      </c>
      <c r="F221" s="1073">
        <f>F186+F198+F206</f>
        <v>55.137300000000003</v>
      </c>
      <c r="G221" s="1073">
        <f>G186+G198+G206</f>
        <v>230.98460000000003</v>
      </c>
      <c r="H221" s="1297">
        <f>H186+H198+H206</f>
        <v>1645.3953999999999</v>
      </c>
      <c r="I221" s="1214" t="s">
        <v>316</v>
      </c>
      <c r="J221" s="1215" t="s">
        <v>207</v>
      </c>
    </row>
    <row r="222" spans="2:10" ht="14.4" customHeight="1">
      <c r="B222" s="470"/>
      <c r="C222" s="471" t="s">
        <v>11</v>
      </c>
      <c r="D222" s="527">
        <v>0.7</v>
      </c>
      <c r="E222" s="333">
        <v>53.9</v>
      </c>
      <c r="F222" s="334">
        <v>55.3</v>
      </c>
      <c r="G222" s="335">
        <v>234.5</v>
      </c>
      <c r="H222" s="1217">
        <v>1645</v>
      </c>
      <c r="I222" s="1253">
        <f>H222-H221</f>
        <v>-0.3953999999998814</v>
      </c>
      <c r="J222" s="630" t="s">
        <v>468</v>
      </c>
    </row>
    <row r="223" spans="2:10" ht="16.5" customHeight="1">
      <c r="B223" s="345"/>
      <c r="C223" s="346" t="s">
        <v>476</v>
      </c>
      <c r="D223" s="1242"/>
      <c r="E223" s="1243">
        <f>(E221*100/E342)-70</f>
        <v>0.3610389610389575</v>
      </c>
      <c r="F223" s="308">
        <f>(F221*100/F342)-70</f>
        <v>-0.205949367088607</v>
      </c>
      <c r="G223" s="308">
        <f>(G221*100/G342)-70</f>
        <v>-1.0493731343283486</v>
      </c>
      <c r="H223" s="1244">
        <f>(H221*100/H342)-70</f>
        <v>1.682553191488978E-2</v>
      </c>
      <c r="I223" s="1238"/>
      <c r="J223" s="1239"/>
    </row>
    <row r="224" spans="2:10" ht="15.75" customHeight="1"/>
    <row r="225" spans="2:10" ht="14.25" customHeight="1">
      <c r="D225" s="13" t="s">
        <v>212</v>
      </c>
    </row>
    <row r="226" spans="2:10" ht="15.75" customHeight="1">
      <c r="B226" s="91" t="s">
        <v>473</v>
      </c>
      <c r="D226"/>
      <c r="E226"/>
      <c r="I226"/>
      <c r="J226"/>
    </row>
    <row r="227" spans="2:10">
      <c r="C227" s="91" t="s">
        <v>208</v>
      </c>
      <c r="E227"/>
      <c r="F227"/>
      <c r="G227" s="91"/>
      <c r="H227" s="91"/>
      <c r="I227" s="36"/>
      <c r="J227" s="36"/>
    </row>
    <row r="228" spans="2:10" ht="18" customHeight="1">
      <c r="B228" s="111" t="s">
        <v>209</v>
      </c>
      <c r="C228" s="36"/>
      <c r="D228"/>
      <c r="E228" s="111" t="s">
        <v>0</v>
      </c>
      <c r="F228"/>
      <c r="G228" s="2" t="s">
        <v>1074</v>
      </c>
      <c r="H228" s="36"/>
      <c r="I228" s="36"/>
      <c r="J228" s="159"/>
    </row>
    <row r="229" spans="2:10" ht="21">
      <c r="D229" s="157" t="s">
        <v>1</v>
      </c>
    </row>
    <row r="230" spans="2:10">
      <c r="B230" s="1174" t="s">
        <v>179</v>
      </c>
      <c r="C230" s="1175"/>
      <c r="D230" s="1176" t="s">
        <v>180</v>
      </c>
      <c r="E230" s="164" t="s">
        <v>181</v>
      </c>
      <c r="F230" s="164"/>
      <c r="G230" s="164"/>
      <c r="H230" s="1177" t="s">
        <v>182</v>
      </c>
      <c r="I230" s="1178" t="s">
        <v>183</v>
      </c>
      <c r="J230" s="1179" t="s">
        <v>184</v>
      </c>
    </row>
    <row r="231" spans="2:10" ht="14.4" customHeight="1">
      <c r="B231" s="1180" t="s">
        <v>185</v>
      </c>
      <c r="C231" s="178" t="s">
        <v>186</v>
      </c>
      <c r="D231" s="1181" t="s">
        <v>187</v>
      </c>
      <c r="E231" s="1182" t="s">
        <v>188</v>
      </c>
      <c r="F231" s="1182" t="s">
        <v>56</v>
      </c>
      <c r="G231" s="1182" t="s">
        <v>57</v>
      </c>
      <c r="H231" s="1183" t="s">
        <v>189</v>
      </c>
      <c r="I231" s="1184" t="s">
        <v>190</v>
      </c>
      <c r="J231" s="1185" t="s">
        <v>360</v>
      </c>
    </row>
    <row r="232" spans="2:10" ht="15.75" customHeight="1">
      <c r="B232" s="1186"/>
      <c r="C232" s="1187"/>
      <c r="D232" s="1188"/>
      <c r="E232" s="206" t="s">
        <v>6</v>
      </c>
      <c r="F232" s="206" t="s">
        <v>7</v>
      </c>
      <c r="G232" s="206" t="s">
        <v>8</v>
      </c>
      <c r="H232" s="1189" t="s">
        <v>191</v>
      </c>
      <c r="I232" s="1190" t="s">
        <v>192</v>
      </c>
      <c r="J232" s="1191" t="s">
        <v>359</v>
      </c>
    </row>
    <row r="233" spans="2:10">
      <c r="B233" s="1175"/>
      <c r="C233" s="714" t="s">
        <v>158</v>
      </c>
      <c r="D233" s="1193"/>
      <c r="E233" s="1194"/>
      <c r="F233" s="235"/>
      <c r="G233" s="235"/>
      <c r="H233" s="499"/>
      <c r="I233" s="1247"/>
      <c r="J233" s="1196"/>
    </row>
    <row r="234" spans="2:10">
      <c r="B234" s="1197" t="s">
        <v>193</v>
      </c>
      <c r="C234" s="661" t="s">
        <v>974</v>
      </c>
      <c r="D234" s="1207">
        <v>60</v>
      </c>
      <c r="E234" s="381">
        <v>0.69359999999999999</v>
      </c>
      <c r="F234" s="300">
        <v>0.111</v>
      </c>
      <c r="G234" s="381">
        <v>4.3193999999999999</v>
      </c>
      <c r="H234" s="441">
        <v>21.06</v>
      </c>
      <c r="I234" s="1221">
        <v>12</v>
      </c>
      <c r="J234" s="1222" t="s">
        <v>971</v>
      </c>
    </row>
    <row r="235" spans="2:10">
      <c r="B235" s="1205" t="s">
        <v>194</v>
      </c>
      <c r="C235" s="971" t="s">
        <v>520</v>
      </c>
      <c r="D235" s="1198">
        <v>200</v>
      </c>
      <c r="E235" s="696">
        <v>10.657400000000001</v>
      </c>
      <c r="F235" s="697">
        <v>22.869</v>
      </c>
      <c r="G235" s="697">
        <v>32.494</v>
      </c>
      <c r="H235" s="250">
        <v>378.42660000000001</v>
      </c>
      <c r="I235" s="1225">
        <v>53</v>
      </c>
      <c r="J235" s="1056" t="s">
        <v>521</v>
      </c>
    </row>
    <row r="236" spans="2:10" ht="15">
      <c r="B236" s="1206" t="s">
        <v>12</v>
      </c>
      <c r="C236" s="971" t="s">
        <v>536</v>
      </c>
      <c r="D236" s="1198">
        <v>200</v>
      </c>
      <c r="E236" s="267">
        <v>0.3</v>
      </c>
      <c r="F236" s="259">
        <v>0.01</v>
      </c>
      <c r="G236" s="258">
        <v>14.757</v>
      </c>
      <c r="H236" s="260">
        <v>61.11</v>
      </c>
      <c r="I236" s="1202">
        <v>83</v>
      </c>
      <c r="J236" s="1224" t="s">
        <v>489</v>
      </c>
    </row>
    <row r="237" spans="2:10" ht="15">
      <c r="B237" s="1206"/>
      <c r="C237" s="971" t="s">
        <v>10</v>
      </c>
      <c r="D237" s="1198">
        <v>35</v>
      </c>
      <c r="E237" s="257">
        <v>1.3480000000000001</v>
      </c>
      <c r="F237" s="258">
        <v>0.48099999999999998</v>
      </c>
      <c r="G237" s="259">
        <v>18.97</v>
      </c>
      <c r="H237" s="250">
        <v>85.600999999999999</v>
      </c>
      <c r="I237" s="1202">
        <v>20</v>
      </c>
      <c r="J237" s="1056" t="s">
        <v>9</v>
      </c>
    </row>
    <row r="238" spans="2:10">
      <c r="B238" s="1209" t="s">
        <v>199</v>
      </c>
      <c r="C238" s="1298" t="s">
        <v>428</v>
      </c>
      <c r="D238" s="1211">
        <v>20</v>
      </c>
      <c r="E238" s="295">
        <v>1.1299999999999999</v>
      </c>
      <c r="F238" s="296">
        <v>0.3</v>
      </c>
      <c r="G238" s="296">
        <v>8.3729999999999993</v>
      </c>
      <c r="H238" s="250">
        <v>40.712000000000003</v>
      </c>
      <c r="I238" s="1202">
        <v>21</v>
      </c>
      <c r="J238" s="1287" t="s">
        <v>9</v>
      </c>
    </row>
    <row r="239" spans="2:10" ht="14.25" customHeight="1">
      <c r="B239" s="317" t="s">
        <v>210</v>
      </c>
      <c r="D239" s="42">
        <f>SUM(D234:D238)</f>
        <v>515</v>
      </c>
      <c r="E239" s="521">
        <f>SUM(E234:E238)</f>
        <v>14.129000000000001</v>
      </c>
      <c r="F239" s="445">
        <f>SUM(F234:F238)</f>
        <v>23.771000000000004</v>
      </c>
      <c r="G239" s="320">
        <f>SUM(G234:G238)</f>
        <v>78.91340000000001</v>
      </c>
      <c r="H239" s="592">
        <f>SUM(H234:H238)</f>
        <v>586.90959999999995</v>
      </c>
      <c r="I239" s="1214" t="s">
        <v>316</v>
      </c>
      <c r="J239" s="1215" t="s">
        <v>207</v>
      </c>
    </row>
    <row r="240" spans="2:10">
      <c r="B240" s="330"/>
      <c r="C240" s="331" t="s">
        <v>11</v>
      </c>
      <c r="D240" s="527">
        <v>0.25</v>
      </c>
      <c r="E240" s="333">
        <v>19.25</v>
      </c>
      <c r="F240" s="334">
        <v>19.75</v>
      </c>
      <c r="G240" s="335">
        <v>83.75</v>
      </c>
      <c r="H240" s="1217">
        <v>587.5</v>
      </c>
      <c r="I240" s="1253">
        <f>H240-H239</f>
        <v>0.59040000000004511</v>
      </c>
      <c r="J240" s="630" t="s">
        <v>468</v>
      </c>
    </row>
    <row r="241" spans="2:10">
      <c r="B241" s="470"/>
      <c r="C241" s="346" t="s">
        <v>476</v>
      </c>
      <c r="D241" s="1242"/>
      <c r="E241" s="1243">
        <f>(E239*100/E342)-25</f>
        <v>-6.6506493506493491</v>
      </c>
      <c r="F241" s="308">
        <f>(F239*100/F342)-25</f>
        <v>5.0898734177215239</v>
      </c>
      <c r="G241" s="308">
        <f>(G239*100/G342)-25</f>
        <v>-1.4437611940298467</v>
      </c>
      <c r="H241" s="1244">
        <f>(H239*100/H342)-25</f>
        <v>-2.5123404255321446E-2</v>
      </c>
      <c r="I241" s="1238"/>
      <c r="J241" s="1239"/>
    </row>
    <row r="242" spans="2:10">
      <c r="B242" s="1175"/>
      <c r="C242" s="714" t="s">
        <v>123</v>
      </c>
      <c r="D242" s="1175"/>
      <c r="E242" s="9"/>
      <c r="F242" s="556"/>
      <c r="G242" s="556"/>
      <c r="H242" s="556"/>
      <c r="I242" s="1232"/>
      <c r="J242" s="1232"/>
    </row>
    <row r="243" spans="2:10">
      <c r="B243" s="1197" t="s">
        <v>193</v>
      </c>
      <c r="C243" s="1036" t="s">
        <v>635</v>
      </c>
      <c r="D243" s="1198">
        <v>60</v>
      </c>
      <c r="E243" s="257">
        <v>0.82499999999999996</v>
      </c>
      <c r="F243" s="259">
        <v>1.95</v>
      </c>
      <c r="G243" s="258">
        <v>4.125</v>
      </c>
      <c r="H243" s="260">
        <v>37.575000000000003</v>
      </c>
      <c r="I243" s="1199">
        <v>7</v>
      </c>
      <c r="J243" s="1234" t="s">
        <v>636</v>
      </c>
    </row>
    <row r="244" spans="2:10">
      <c r="B244" s="1205" t="s">
        <v>194</v>
      </c>
      <c r="C244" s="1226" t="s">
        <v>844</v>
      </c>
      <c r="D244" s="1198">
        <v>200</v>
      </c>
      <c r="E244" s="432">
        <v>2.62</v>
      </c>
      <c r="F244" s="259">
        <v>2.79</v>
      </c>
      <c r="G244" s="259">
        <v>13.65</v>
      </c>
      <c r="H244" s="643">
        <v>90.43</v>
      </c>
      <c r="I244" s="1258">
        <v>31</v>
      </c>
      <c r="J244" s="1224" t="s">
        <v>980</v>
      </c>
    </row>
    <row r="245" spans="2:10" ht="15">
      <c r="B245" s="1206" t="s">
        <v>12</v>
      </c>
      <c r="C245" s="1299" t="s">
        <v>631</v>
      </c>
      <c r="D245" s="1198">
        <v>90</v>
      </c>
      <c r="E245" s="267">
        <v>14.4</v>
      </c>
      <c r="F245" s="259">
        <v>13.95</v>
      </c>
      <c r="G245" s="386">
        <v>10.8</v>
      </c>
      <c r="H245" s="643">
        <v>227.7</v>
      </c>
      <c r="I245" s="1225">
        <v>55</v>
      </c>
      <c r="J245" s="1224" t="s">
        <v>634</v>
      </c>
    </row>
    <row r="246" spans="2:10" ht="15">
      <c r="B246" s="1206"/>
      <c r="C246" s="1300" t="s">
        <v>708</v>
      </c>
      <c r="D246" s="1198">
        <v>150</v>
      </c>
      <c r="E246" s="267">
        <v>3.27</v>
      </c>
      <c r="F246" s="259">
        <v>5.78</v>
      </c>
      <c r="G246" s="386">
        <v>23</v>
      </c>
      <c r="H246" s="377">
        <v>148.62</v>
      </c>
      <c r="I246" s="1225">
        <v>43</v>
      </c>
      <c r="J246" s="1224" t="s">
        <v>845</v>
      </c>
    </row>
    <row r="247" spans="2:10" ht="15">
      <c r="B247" s="1206"/>
      <c r="C247" s="971" t="s">
        <v>122</v>
      </c>
      <c r="D247" s="1198">
        <v>200</v>
      </c>
      <c r="E247" s="295">
        <v>1</v>
      </c>
      <c r="F247" s="296">
        <v>0.2</v>
      </c>
      <c r="G247" s="296">
        <v>20.2</v>
      </c>
      <c r="H247" s="377">
        <v>86</v>
      </c>
      <c r="I247" s="1284">
        <v>91</v>
      </c>
      <c r="J247" s="1056" t="s">
        <v>504</v>
      </c>
    </row>
    <row r="248" spans="2:10">
      <c r="B248" s="1227" t="s">
        <v>199</v>
      </c>
      <c r="C248" s="971" t="s">
        <v>10</v>
      </c>
      <c r="D248" s="1198">
        <v>50</v>
      </c>
      <c r="E248" s="257">
        <v>1.925</v>
      </c>
      <c r="F248" s="258">
        <v>0.68799999999999994</v>
      </c>
      <c r="G248" s="259">
        <v>27.1</v>
      </c>
      <c r="H248" s="250">
        <v>122.292</v>
      </c>
      <c r="I248" s="1202">
        <v>20</v>
      </c>
      <c r="J248" s="1056" t="s">
        <v>9</v>
      </c>
    </row>
    <row r="249" spans="2:10">
      <c r="B249" s="1200"/>
      <c r="C249" s="971" t="s">
        <v>428</v>
      </c>
      <c r="D249" s="1207">
        <v>30</v>
      </c>
      <c r="E249" s="1063">
        <v>1.6950000000000001</v>
      </c>
      <c r="F249" s="296">
        <v>0.45</v>
      </c>
      <c r="G249" s="296">
        <v>12.56</v>
      </c>
      <c r="H249" s="250">
        <v>61.07</v>
      </c>
      <c r="I249" s="1202">
        <v>21</v>
      </c>
      <c r="J249" s="1208" t="s">
        <v>9</v>
      </c>
    </row>
    <row r="250" spans="2:10">
      <c r="B250" s="204"/>
      <c r="C250" s="1251" t="s">
        <v>629</v>
      </c>
      <c r="D250" s="1211">
        <v>120</v>
      </c>
      <c r="E250" s="307">
        <v>0.48</v>
      </c>
      <c r="F250" s="308">
        <v>0.48</v>
      </c>
      <c r="G250" s="309">
        <v>11.76</v>
      </c>
      <c r="H250" s="250">
        <v>53.28</v>
      </c>
      <c r="I250" s="313">
        <v>92</v>
      </c>
      <c r="J250" s="1224" t="s">
        <v>641</v>
      </c>
    </row>
    <row r="251" spans="2:10">
      <c r="B251" s="317" t="s">
        <v>196</v>
      </c>
      <c r="C251" s="723"/>
      <c r="D251" s="170">
        <f>SUM(D243:D250)</f>
        <v>900</v>
      </c>
      <c r="E251" s="405">
        <f>SUM(E243:E250)</f>
        <v>26.215</v>
      </c>
      <c r="F251" s="445">
        <f>SUM(F243:F250)</f>
        <v>26.287999999999997</v>
      </c>
      <c r="G251" s="1301">
        <f>SUM(G243:G250)</f>
        <v>123.19500000000001</v>
      </c>
      <c r="H251" s="592">
        <f>SUM(H243:H250)</f>
        <v>826.9670000000001</v>
      </c>
      <c r="I251" s="1214" t="s">
        <v>316</v>
      </c>
      <c r="J251" s="1215" t="s">
        <v>207</v>
      </c>
    </row>
    <row r="252" spans="2:10">
      <c r="B252" s="330"/>
      <c r="C252" s="331" t="s">
        <v>11</v>
      </c>
      <c r="D252" s="527">
        <v>0.35</v>
      </c>
      <c r="E252" s="333">
        <v>26.95</v>
      </c>
      <c r="F252" s="334">
        <v>27.65</v>
      </c>
      <c r="G252" s="335">
        <v>117.25</v>
      </c>
      <c r="H252" s="1217">
        <v>822.5</v>
      </c>
      <c r="I252" s="1253">
        <f>H252-H251</f>
        <v>-4.4670000000000982</v>
      </c>
      <c r="J252" s="630" t="s">
        <v>468</v>
      </c>
    </row>
    <row r="253" spans="2:10" ht="18.75" customHeight="1">
      <c r="B253" s="470"/>
      <c r="C253" s="346" t="s">
        <v>476</v>
      </c>
      <c r="D253" s="1242"/>
      <c r="E253" s="1243">
        <f>(E251*100/E342)-35</f>
        <v>-0.95454545454545325</v>
      </c>
      <c r="F253" s="308">
        <f>(F251*100/F342)-35</f>
        <v>-1.7240506329113927</v>
      </c>
      <c r="G253" s="308">
        <f>(G251*100/G342)-35</f>
        <v>1.7746268656716424</v>
      </c>
      <c r="H253" s="1244">
        <f>(H251*100/H342)-35</f>
        <v>0.19008510638298048</v>
      </c>
      <c r="I253" s="1238"/>
      <c r="J253" s="1239"/>
    </row>
    <row r="254" spans="2:10">
      <c r="B254" s="1097" t="s">
        <v>193</v>
      </c>
      <c r="C254" s="404" t="s">
        <v>244</v>
      </c>
      <c r="D254" s="1175"/>
      <c r="E254" s="656"/>
      <c r="F254" s="556"/>
      <c r="G254" s="556"/>
      <c r="H254" s="664"/>
      <c r="I254" s="1112"/>
      <c r="J254" s="1112"/>
    </row>
    <row r="255" spans="2:10" ht="13.5" customHeight="1">
      <c r="B255" s="1205" t="s">
        <v>194</v>
      </c>
      <c r="C255" s="1100" t="s">
        <v>752</v>
      </c>
      <c r="D255" s="1198">
        <v>200</v>
      </c>
      <c r="E255" s="432">
        <v>0.3</v>
      </c>
      <c r="F255" s="259">
        <v>0</v>
      </c>
      <c r="G255" s="259">
        <v>6.7</v>
      </c>
      <c r="H255" s="510">
        <v>27.9</v>
      </c>
      <c r="I255" s="1204">
        <v>75</v>
      </c>
      <c r="J255" s="1056" t="s">
        <v>524</v>
      </c>
    </row>
    <row r="256" spans="2:10" ht="15">
      <c r="B256" s="1206" t="s">
        <v>12</v>
      </c>
      <c r="C256" s="1302" t="s">
        <v>783</v>
      </c>
      <c r="D256" s="1207">
        <v>90</v>
      </c>
      <c r="E256" s="541">
        <v>0.63</v>
      </c>
      <c r="F256" s="296">
        <v>2.61</v>
      </c>
      <c r="G256" s="505">
        <v>7.65</v>
      </c>
      <c r="H256" s="441">
        <v>91.8</v>
      </c>
      <c r="I256" s="1221">
        <v>67</v>
      </c>
      <c r="J256" s="1249" t="s">
        <v>846</v>
      </c>
    </row>
    <row r="257" spans="2:10">
      <c r="B257" s="1227" t="s">
        <v>199</v>
      </c>
      <c r="C257" s="722" t="s">
        <v>526</v>
      </c>
      <c r="D257" s="1198">
        <v>15</v>
      </c>
      <c r="E257" s="257">
        <v>1.0049999999999999</v>
      </c>
      <c r="F257" s="258">
        <v>2.4670000000000001</v>
      </c>
      <c r="G257" s="258">
        <v>10.16</v>
      </c>
      <c r="H257" s="250">
        <v>69.599000000000004</v>
      </c>
      <c r="I257" s="848">
        <v>22</v>
      </c>
      <c r="J257" s="1056" t="s">
        <v>9</v>
      </c>
    </row>
    <row r="258" spans="2:10">
      <c r="B258" s="204"/>
      <c r="C258" s="1303" t="s">
        <v>428</v>
      </c>
      <c r="D258" s="1207">
        <v>20</v>
      </c>
      <c r="E258" s="295">
        <v>1.1299999999999999</v>
      </c>
      <c r="F258" s="296">
        <v>0.3</v>
      </c>
      <c r="G258" s="296">
        <v>8.3729999999999993</v>
      </c>
      <c r="H258" s="250">
        <v>40.712000000000003</v>
      </c>
      <c r="I258" s="1202">
        <v>21</v>
      </c>
      <c r="J258" s="1287" t="s">
        <v>9</v>
      </c>
    </row>
    <row r="259" spans="2:10">
      <c r="B259" s="317" t="s">
        <v>256</v>
      </c>
      <c r="C259" s="1304"/>
      <c r="D259" s="1305">
        <f>SUM(D255:D258)</f>
        <v>325</v>
      </c>
      <c r="E259" s="464">
        <f>SUM(E255:E258)</f>
        <v>3.0649999999999995</v>
      </c>
      <c r="F259" s="715">
        <f>SUM(F255:F258)</f>
        <v>5.3769999999999998</v>
      </c>
      <c r="G259" s="522">
        <f>SUM(G255:G258)</f>
        <v>32.883000000000003</v>
      </c>
      <c r="H259" s="1306">
        <f>SUM(H255:H258)</f>
        <v>230.01099999999997</v>
      </c>
      <c r="I259" s="1307" t="s">
        <v>316</v>
      </c>
      <c r="J259" s="1308" t="s">
        <v>207</v>
      </c>
    </row>
    <row r="260" spans="2:10">
      <c r="B260" s="330"/>
      <c r="C260" s="331" t="s">
        <v>11</v>
      </c>
      <c r="D260" s="527">
        <v>0.1</v>
      </c>
      <c r="E260" s="333">
        <v>7.7</v>
      </c>
      <c r="F260" s="334">
        <v>7.9</v>
      </c>
      <c r="G260" s="335">
        <v>33.5</v>
      </c>
      <c r="H260" s="1217">
        <v>235</v>
      </c>
      <c r="I260" s="1267">
        <f>H260-H259</f>
        <v>4.9890000000000327</v>
      </c>
      <c r="J260" s="1268" t="s">
        <v>468</v>
      </c>
    </row>
    <row r="261" spans="2:10">
      <c r="B261" s="345"/>
      <c r="C261" s="346" t="s">
        <v>476</v>
      </c>
      <c r="D261" s="1242"/>
      <c r="E261" s="1243">
        <f>(E259*100/E342)-10</f>
        <v>-6.0194805194805205</v>
      </c>
      <c r="F261" s="308">
        <f>(F259*100/F342)-10</f>
        <v>-3.1936708860759504</v>
      </c>
      <c r="G261" s="308">
        <f>(G259*100/G342)-10</f>
        <v>-0.18417910447761088</v>
      </c>
      <c r="H261" s="1244">
        <f>(H259*100/H342)-10</f>
        <v>-0.21229787234042696</v>
      </c>
      <c r="I261" s="1238"/>
      <c r="J261" s="1239"/>
    </row>
    <row r="264" spans="2:10">
      <c r="B264" s="462"/>
      <c r="C264" s="403" t="s">
        <v>315</v>
      </c>
      <c r="D264" s="463"/>
      <c r="E264" s="464">
        <f>E239+E251</f>
        <v>40.344000000000001</v>
      </c>
      <c r="F264" s="407">
        <f>F239+F251</f>
        <v>50.058999999999997</v>
      </c>
      <c r="G264" s="407">
        <f>G239+G251</f>
        <v>202.10840000000002</v>
      </c>
      <c r="H264" s="603">
        <f>H239+H251</f>
        <v>1413.8766000000001</v>
      </c>
      <c r="I264" s="1245" t="s">
        <v>316</v>
      </c>
      <c r="J264" s="1215" t="s">
        <v>207</v>
      </c>
    </row>
    <row r="265" spans="2:10">
      <c r="B265" s="470"/>
      <c r="C265" s="471" t="s">
        <v>11</v>
      </c>
      <c r="D265" s="527">
        <v>0.6</v>
      </c>
      <c r="E265" s="952">
        <v>46.2</v>
      </c>
      <c r="F265" s="338">
        <v>47.4</v>
      </c>
      <c r="G265" s="339">
        <v>201</v>
      </c>
      <c r="H265" s="1240">
        <v>1410</v>
      </c>
      <c r="I265" s="1267">
        <f>H265-H264</f>
        <v>-3.8766000000000531</v>
      </c>
      <c r="J265" s="630" t="s">
        <v>468</v>
      </c>
    </row>
    <row r="266" spans="2:10">
      <c r="B266" s="345"/>
      <c r="C266" s="346" t="s">
        <v>476</v>
      </c>
      <c r="D266" s="1242"/>
      <c r="E266" s="1243">
        <f>(E264*100/E342)-60</f>
        <v>-7.605194805194806</v>
      </c>
      <c r="F266" s="308">
        <f>(F264*100/F342)-60</f>
        <v>3.3658227848101205</v>
      </c>
      <c r="G266" s="308">
        <f>(G264*100/G342)-60</f>
        <v>0.33086567164178859</v>
      </c>
      <c r="H266" s="1244">
        <f>(H264*100/H342)-60</f>
        <v>0.16496170212766259</v>
      </c>
      <c r="I266" s="1238"/>
      <c r="J266" s="1239"/>
    </row>
    <row r="269" spans="2:10">
      <c r="B269" s="462"/>
      <c r="C269" s="403" t="s">
        <v>314</v>
      </c>
      <c r="D269" s="463"/>
      <c r="E269" s="464">
        <f>E251+E259</f>
        <v>29.28</v>
      </c>
      <c r="F269" s="407">
        <f>F251+F259</f>
        <v>31.664999999999996</v>
      </c>
      <c r="G269" s="407">
        <f>G251+G259</f>
        <v>156.078</v>
      </c>
      <c r="H269" s="603">
        <f>H251+H259</f>
        <v>1056.9780000000001</v>
      </c>
      <c r="I269" s="1245" t="s">
        <v>316</v>
      </c>
      <c r="J269" s="1215" t="s">
        <v>207</v>
      </c>
    </row>
    <row r="270" spans="2:10">
      <c r="B270" s="470"/>
      <c r="C270" s="471" t="s">
        <v>11</v>
      </c>
      <c r="D270" s="527">
        <v>0.45</v>
      </c>
      <c r="E270" s="333">
        <v>34.65</v>
      </c>
      <c r="F270" s="334">
        <v>35.549999999999997</v>
      </c>
      <c r="G270" s="335">
        <v>150.75</v>
      </c>
      <c r="H270" s="1217">
        <v>1057.5</v>
      </c>
      <c r="I270" s="1296">
        <f>H270-H269</f>
        <v>0.52199999999993452</v>
      </c>
      <c r="J270" s="630" t="s">
        <v>468</v>
      </c>
    </row>
    <row r="271" spans="2:10">
      <c r="B271" s="345"/>
      <c r="C271" s="346" t="s">
        <v>476</v>
      </c>
      <c r="D271" s="1242"/>
      <c r="E271" s="1243">
        <f>(E269*100/E342)-45</f>
        <v>-6.9740259740259773</v>
      </c>
      <c r="F271" s="308">
        <f>(F269*100/F342)-45</f>
        <v>-4.9177215189873493</v>
      </c>
      <c r="G271" s="308">
        <f>(G269*100/G342)-45</f>
        <v>1.5904477611940351</v>
      </c>
      <c r="H271" s="1244">
        <f>(H269*100/H342)-45</f>
        <v>-2.2212765957448255E-2</v>
      </c>
      <c r="I271" s="1238"/>
      <c r="J271" s="1239"/>
    </row>
    <row r="274" spans="2:10">
      <c r="B274" s="462"/>
      <c r="C274" s="403" t="s">
        <v>257</v>
      </c>
      <c r="D274" s="463"/>
      <c r="E274" s="1034">
        <f>E239+E251+E259</f>
        <v>43.408999999999999</v>
      </c>
      <c r="F274" s="1073">
        <f>F239+F251+F259</f>
        <v>55.436</v>
      </c>
      <c r="G274" s="1073">
        <f>G239+G251+G259</f>
        <v>234.99140000000003</v>
      </c>
      <c r="H274" s="1075">
        <f>H239+H251+H259</f>
        <v>1643.8876</v>
      </c>
      <c r="I274" s="1245" t="s">
        <v>316</v>
      </c>
      <c r="J274" s="1215" t="s">
        <v>207</v>
      </c>
    </row>
    <row r="275" spans="2:10">
      <c r="B275" s="330"/>
      <c r="C275" s="331" t="s">
        <v>11</v>
      </c>
      <c r="D275" s="527">
        <v>0.7</v>
      </c>
      <c r="E275" s="333">
        <v>53.9</v>
      </c>
      <c r="F275" s="334">
        <v>55.3</v>
      </c>
      <c r="G275" s="335">
        <v>234.5</v>
      </c>
      <c r="H275" s="1217">
        <v>1645</v>
      </c>
      <c r="I275" s="1253">
        <f>H275-H274</f>
        <v>1.1123999999999796</v>
      </c>
      <c r="J275" s="630" t="s">
        <v>468</v>
      </c>
    </row>
    <row r="276" spans="2:10">
      <c r="B276" s="345"/>
      <c r="C276" s="346" t="s">
        <v>476</v>
      </c>
      <c r="D276" s="1242"/>
      <c r="E276" s="1243">
        <f>(E274*100/E342)-70</f>
        <v>-13.62467532467533</v>
      </c>
      <c r="F276" s="308">
        <f>(F274*100/F342)-70</f>
        <v>0.17215189873418524</v>
      </c>
      <c r="G276" s="308">
        <f>(G274*100/G342)-70</f>
        <v>0.14668656716418127</v>
      </c>
      <c r="H276" s="1244">
        <f>(H274*100/H342)-70</f>
        <v>-4.7336170212759043E-2</v>
      </c>
      <c r="I276" s="1238"/>
      <c r="J276" s="1239"/>
    </row>
    <row r="278" spans="2:10">
      <c r="C278" s="1"/>
      <c r="D278"/>
      <c r="E278"/>
      <c r="F278"/>
      <c r="I278"/>
      <c r="J278"/>
    </row>
    <row r="279" spans="2:10">
      <c r="D279" s="13" t="s">
        <v>212</v>
      </c>
    </row>
    <row r="280" spans="2:10">
      <c r="B280" s="91" t="s">
        <v>473</v>
      </c>
      <c r="D280"/>
      <c r="E280"/>
      <c r="I280"/>
      <c r="J280"/>
    </row>
    <row r="281" spans="2:10">
      <c r="C281" s="91" t="s">
        <v>208</v>
      </c>
      <c r="E281"/>
      <c r="F281"/>
      <c r="G281" s="91"/>
      <c r="H281" s="91"/>
      <c r="I281" s="36"/>
      <c r="J281" s="36"/>
    </row>
    <row r="282" spans="2:10" ht="15.5">
      <c r="B282" s="111" t="s">
        <v>209</v>
      </c>
      <c r="C282" s="36"/>
      <c r="D282"/>
      <c r="E282" s="111" t="s">
        <v>0</v>
      </c>
      <c r="F282"/>
      <c r="G282" s="2" t="s">
        <v>1074</v>
      </c>
      <c r="H282" s="36"/>
      <c r="I282" s="36"/>
      <c r="J282" s="159"/>
    </row>
    <row r="283" spans="2:10" ht="21">
      <c r="D283" s="157" t="s">
        <v>1</v>
      </c>
    </row>
    <row r="284" spans="2:10" ht="13.5" customHeight="1">
      <c r="B284" s="1309" t="s">
        <v>179</v>
      </c>
      <c r="C284" s="1175"/>
      <c r="D284" s="1176" t="s">
        <v>180</v>
      </c>
      <c r="E284" s="164" t="s">
        <v>181</v>
      </c>
      <c r="F284" s="164"/>
      <c r="G284" s="164"/>
      <c r="H284" s="1177" t="s">
        <v>182</v>
      </c>
      <c r="I284" s="1178" t="s">
        <v>183</v>
      </c>
      <c r="J284" s="1179" t="s">
        <v>184</v>
      </c>
    </row>
    <row r="285" spans="2:10" ht="14.25" customHeight="1">
      <c r="B285" s="1183" t="s">
        <v>185</v>
      </c>
      <c r="C285" s="178" t="s">
        <v>186</v>
      </c>
      <c r="D285" s="1181" t="s">
        <v>187</v>
      </c>
      <c r="E285" s="1182" t="s">
        <v>188</v>
      </c>
      <c r="F285" s="1182" t="s">
        <v>56</v>
      </c>
      <c r="G285" s="1182" t="s">
        <v>57</v>
      </c>
      <c r="H285" s="1183" t="s">
        <v>189</v>
      </c>
      <c r="I285" s="1184" t="s">
        <v>190</v>
      </c>
      <c r="J285" s="1185" t="s">
        <v>360</v>
      </c>
    </row>
    <row r="286" spans="2:10" ht="15.75" customHeight="1">
      <c r="B286" s="1310"/>
      <c r="C286" s="1187"/>
      <c r="D286" s="1188"/>
      <c r="E286" s="206" t="s">
        <v>6</v>
      </c>
      <c r="F286" s="206" t="s">
        <v>7</v>
      </c>
      <c r="G286" s="206" t="s">
        <v>8</v>
      </c>
      <c r="H286" s="1189" t="s">
        <v>191</v>
      </c>
      <c r="I286" s="1190" t="s">
        <v>192</v>
      </c>
      <c r="J286" s="1191" t="s">
        <v>359</v>
      </c>
    </row>
    <row r="287" spans="2:10" ht="13.5" customHeight="1">
      <c r="B287" s="1097" t="s">
        <v>193</v>
      </c>
      <c r="C287" s="1192" t="s">
        <v>158</v>
      </c>
      <c r="D287" s="1193"/>
      <c r="E287" s="1194"/>
      <c r="F287" s="235"/>
      <c r="G287" s="235"/>
      <c r="H287" s="499"/>
      <c r="I287" s="1247"/>
      <c r="J287" s="1196"/>
    </row>
    <row r="288" spans="2:10">
      <c r="B288" s="1205" t="s">
        <v>194</v>
      </c>
      <c r="C288" s="661" t="s">
        <v>965</v>
      </c>
      <c r="D288" s="1207">
        <v>60</v>
      </c>
      <c r="E288" s="365">
        <v>0.9</v>
      </c>
      <c r="F288" s="366">
        <v>7.4999999999999997E-2</v>
      </c>
      <c r="G288" s="296">
        <v>5.1749999999999998</v>
      </c>
      <c r="H288" s="367">
        <v>25.2</v>
      </c>
      <c r="I288" s="1221">
        <v>8</v>
      </c>
      <c r="J288" s="1208" t="s">
        <v>966</v>
      </c>
    </row>
    <row r="289" spans="2:10" ht="15">
      <c r="B289" s="1206" t="s">
        <v>12</v>
      </c>
      <c r="C289" s="1226" t="s">
        <v>510</v>
      </c>
      <c r="D289" s="1207">
        <v>90</v>
      </c>
      <c r="E289" s="743">
        <v>9.4450000000000003</v>
      </c>
      <c r="F289" s="300">
        <v>10.183</v>
      </c>
      <c r="G289" s="381">
        <v>6.1829999999999998</v>
      </c>
      <c r="H289" s="250">
        <v>140.16200000000001</v>
      </c>
      <c r="I289" s="1311">
        <v>65</v>
      </c>
      <c r="J289" s="1208" t="s">
        <v>847</v>
      </c>
    </row>
    <row r="290" spans="2:10">
      <c r="B290" s="1227" t="s">
        <v>200</v>
      </c>
      <c r="C290" s="1036" t="s">
        <v>848</v>
      </c>
      <c r="D290" s="1207">
        <v>180</v>
      </c>
      <c r="E290" s="504">
        <v>6.5780000000000003</v>
      </c>
      <c r="F290" s="297">
        <v>12.006</v>
      </c>
      <c r="G290" s="505">
        <v>26.658000000000001</v>
      </c>
      <c r="H290" s="441">
        <v>216.006</v>
      </c>
      <c r="I290" s="1221">
        <v>44</v>
      </c>
      <c r="J290" s="1208" t="s">
        <v>511</v>
      </c>
    </row>
    <row r="291" spans="2:10" ht="17.25" customHeight="1">
      <c r="B291" s="1227"/>
      <c r="C291" s="1312" t="s">
        <v>967</v>
      </c>
      <c r="D291" s="294">
        <v>200</v>
      </c>
      <c r="E291" s="267">
        <v>0.55000000000000004</v>
      </c>
      <c r="F291" s="258">
        <v>0.10199999999999999</v>
      </c>
      <c r="G291" s="258">
        <v>22.856000000000002</v>
      </c>
      <c r="H291" s="260">
        <v>94.539000000000001</v>
      </c>
      <c r="I291" s="1202">
        <v>84</v>
      </c>
      <c r="J291" s="1224" t="s">
        <v>970</v>
      </c>
    </row>
    <row r="292" spans="2:10" ht="16.5" customHeight="1">
      <c r="B292" s="1227"/>
      <c r="C292" s="971" t="s">
        <v>10</v>
      </c>
      <c r="D292" s="1198">
        <v>30</v>
      </c>
      <c r="E292" s="257">
        <v>1.155</v>
      </c>
      <c r="F292" s="258">
        <v>0.41299999999999998</v>
      </c>
      <c r="G292" s="259">
        <v>16.260000000000002</v>
      </c>
      <c r="H292" s="250">
        <v>73.376999999999995</v>
      </c>
      <c r="I292" s="848">
        <v>20</v>
      </c>
      <c r="J292" s="1056" t="s">
        <v>9</v>
      </c>
    </row>
    <row r="293" spans="2:10" ht="17.25" customHeight="1">
      <c r="B293" s="204"/>
      <c r="C293" s="1313" t="s">
        <v>428</v>
      </c>
      <c r="D293" s="1211">
        <v>20</v>
      </c>
      <c r="E293" s="295">
        <v>1.1299999999999999</v>
      </c>
      <c r="F293" s="296">
        <v>0.3</v>
      </c>
      <c r="G293" s="296">
        <v>8.3729999999999993</v>
      </c>
      <c r="H293" s="250">
        <v>40.712000000000003</v>
      </c>
      <c r="I293" s="1202">
        <v>21</v>
      </c>
      <c r="J293" s="1287" t="s">
        <v>9</v>
      </c>
    </row>
    <row r="294" spans="2:10" ht="15.75" customHeight="1">
      <c r="B294" s="317" t="s">
        <v>210</v>
      </c>
      <c r="D294" s="936">
        <f>SUM(D288:D293)</f>
        <v>580</v>
      </c>
      <c r="E294" s="521">
        <f>SUM(E288:E293)</f>
        <v>19.758000000000003</v>
      </c>
      <c r="F294" s="445">
        <f>SUM(F288:F293)</f>
        <v>23.079000000000001</v>
      </c>
      <c r="G294" s="320">
        <f>SUM(G288:G293)</f>
        <v>85.50500000000001</v>
      </c>
      <c r="H294" s="1236">
        <f>SUM(H288:H293)</f>
        <v>589.99599999999998</v>
      </c>
      <c r="I294" s="1214" t="s">
        <v>316</v>
      </c>
      <c r="J294" s="1215" t="s">
        <v>207</v>
      </c>
    </row>
    <row r="295" spans="2:10" ht="15" customHeight="1">
      <c r="B295" s="330"/>
      <c r="C295" s="331" t="s">
        <v>11</v>
      </c>
      <c r="D295" s="527">
        <v>0.25</v>
      </c>
      <c r="E295" s="333">
        <v>19.25</v>
      </c>
      <c r="F295" s="334">
        <v>19.75</v>
      </c>
      <c r="G295" s="335">
        <v>83.75</v>
      </c>
      <c r="H295" s="1217">
        <v>587.5</v>
      </c>
      <c r="I295" s="1253">
        <f>H295-H294</f>
        <v>-2.4959999999999809</v>
      </c>
      <c r="J295" s="630" t="s">
        <v>468</v>
      </c>
    </row>
    <row r="296" spans="2:10" ht="15" customHeight="1">
      <c r="B296" s="345"/>
      <c r="C296" s="346" t="s">
        <v>476</v>
      </c>
      <c r="D296" s="1242"/>
      <c r="E296" s="1243">
        <f>(E294*100/E342)-25</f>
        <v>0.65974025974026063</v>
      </c>
      <c r="F296" s="308">
        <f>(F294*100/F342)-25</f>
        <v>4.2139240506329116</v>
      </c>
      <c r="G296" s="308">
        <f>(G294*100/G342)-25</f>
        <v>0.52388059701493006</v>
      </c>
      <c r="H296" s="1244">
        <f>(H294*100/H342)-25</f>
        <v>0.10621276595744789</v>
      </c>
      <c r="I296" s="1238"/>
      <c r="J296" s="1239"/>
    </row>
    <row r="297" spans="2:10" ht="15.75" customHeight="1">
      <c r="B297" s="1175"/>
      <c r="C297" s="1274" t="s">
        <v>123</v>
      </c>
      <c r="D297" s="1175"/>
      <c r="E297" s="9"/>
      <c r="F297" s="556"/>
      <c r="G297" s="556"/>
      <c r="H297" s="556"/>
      <c r="I297" s="1232"/>
      <c r="J297" s="1232"/>
    </row>
    <row r="298" spans="2:10" ht="14.25" customHeight="1">
      <c r="B298" s="1197" t="s">
        <v>193</v>
      </c>
      <c r="C298" s="1314" t="s">
        <v>605</v>
      </c>
      <c r="D298" s="1315">
        <v>60</v>
      </c>
      <c r="E298" s="752">
        <v>1.98</v>
      </c>
      <c r="F298" s="442">
        <v>3.84</v>
      </c>
      <c r="G298" s="442">
        <v>1.32</v>
      </c>
      <c r="H298" s="753">
        <v>48</v>
      </c>
      <c r="I298" s="1199">
        <v>9</v>
      </c>
      <c r="J298" s="1234" t="s">
        <v>849</v>
      </c>
    </row>
    <row r="299" spans="2:10" ht="13.5" customHeight="1">
      <c r="B299" s="1205" t="s">
        <v>194</v>
      </c>
      <c r="C299" s="1316" t="s">
        <v>850</v>
      </c>
      <c r="D299" s="1198">
        <v>200</v>
      </c>
      <c r="E299" s="755">
        <v>6.8</v>
      </c>
      <c r="F299" s="756">
        <v>7.06</v>
      </c>
      <c r="G299" s="757">
        <v>7.9</v>
      </c>
      <c r="H299" s="758">
        <v>122.2</v>
      </c>
      <c r="I299" s="1258">
        <v>30</v>
      </c>
      <c r="J299" s="1234" t="s">
        <v>851</v>
      </c>
    </row>
    <row r="300" spans="2:10" ht="14.25" customHeight="1">
      <c r="B300" s="1206" t="s">
        <v>12</v>
      </c>
      <c r="C300" s="1317" t="s">
        <v>650</v>
      </c>
      <c r="D300" s="1198">
        <v>150</v>
      </c>
      <c r="E300" s="755">
        <v>7.9</v>
      </c>
      <c r="F300" s="756">
        <v>6.8</v>
      </c>
      <c r="G300" s="757">
        <v>22.986999999999998</v>
      </c>
      <c r="H300" s="250">
        <v>184.74799999999999</v>
      </c>
      <c r="I300" s="1225">
        <v>38</v>
      </c>
      <c r="J300" s="1056" t="s">
        <v>852</v>
      </c>
    </row>
    <row r="301" spans="2:10" ht="13.5" customHeight="1">
      <c r="B301" s="1227" t="s">
        <v>200</v>
      </c>
      <c r="C301" s="1318" t="s">
        <v>1035</v>
      </c>
      <c r="D301" s="1198">
        <v>120</v>
      </c>
      <c r="E301" s="762">
        <v>7.3760000000000003</v>
      </c>
      <c r="F301" s="259">
        <v>4.3040000000000003</v>
      </c>
      <c r="G301" s="745">
        <v>21.48</v>
      </c>
      <c r="H301" s="763">
        <v>154.16</v>
      </c>
      <c r="I301" s="1199">
        <v>72</v>
      </c>
      <c r="J301" s="1234" t="s">
        <v>853</v>
      </c>
    </row>
    <row r="302" spans="2:10" ht="14.25" customHeight="1">
      <c r="B302" s="1205"/>
      <c r="C302" s="1319" t="s">
        <v>854</v>
      </c>
      <c r="D302" s="1198">
        <v>200</v>
      </c>
      <c r="E302" s="764">
        <v>6.2649999999999997</v>
      </c>
      <c r="F302" s="765">
        <v>5.0220000000000002</v>
      </c>
      <c r="G302" s="766">
        <v>18.312000000000001</v>
      </c>
      <c r="H302" s="634">
        <v>142.51300000000001</v>
      </c>
      <c r="I302" s="1320">
        <v>86</v>
      </c>
      <c r="J302" s="1234" t="s">
        <v>855</v>
      </c>
    </row>
    <row r="303" spans="2:10" ht="15" customHeight="1">
      <c r="B303" s="1206"/>
      <c r="C303" s="1226" t="s">
        <v>10</v>
      </c>
      <c r="D303" s="1198">
        <v>30</v>
      </c>
      <c r="E303" s="257">
        <v>1.155</v>
      </c>
      <c r="F303" s="258">
        <v>0.41299999999999998</v>
      </c>
      <c r="G303" s="259">
        <v>16.260000000000002</v>
      </c>
      <c r="H303" s="250">
        <v>73.376999999999995</v>
      </c>
      <c r="I303" s="848">
        <v>20</v>
      </c>
      <c r="J303" s="1056" t="s">
        <v>9</v>
      </c>
    </row>
    <row r="304" spans="2:10" ht="15" customHeight="1">
      <c r="B304" s="1227"/>
      <c r="C304" s="1321" t="s">
        <v>428</v>
      </c>
      <c r="D304" s="1207">
        <v>20</v>
      </c>
      <c r="E304" s="295">
        <v>1.1299999999999999</v>
      </c>
      <c r="F304" s="296">
        <v>0.3</v>
      </c>
      <c r="G304" s="296">
        <v>8.3729999999999993</v>
      </c>
      <c r="H304" s="250">
        <v>40.712000000000003</v>
      </c>
      <c r="I304" s="1202">
        <v>21</v>
      </c>
      <c r="J304" s="1208" t="s">
        <v>9</v>
      </c>
    </row>
    <row r="305" spans="2:10">
      <c r="B305" s="204"/>
      <c r="C305" s="1286" t="s">
        <v>879</v>
      </c>
      <c r="D305" s="1211">
        <v>105</v>
      </c>
      <c r="E305" s="307">
        <v>0.95</v>
      </c>
      <c r="F305" s="308">
        <v>0.21</v>
      </c>
      <c r="G305" s="309">
        <v>12.82</v>
      </c>
      <c r="H305" s="250">
        <v>56.97</v>
      </c>
      <c r="I305" s="959">
        <v>94</v>
      </c>
      <c r="J305" s="1212" t="s">
        <v>485</v>
      </c>
    </row>
    <row r="306" spans="2:10">
      <c r="B306" s="317" t="s">
        <v>196</v>
      </c>
      <c r="C306" s="1322"/>
      <c r="D306" s="638">
        <f>SUM(D298:D305)</f>
        <v>885</v>
      </c>
      <c r="E306" s="405">
        <f>SUM(E298:E305)</f>
        <v>33.556000000000004</v>
      </c>
      <c r="F306" s="445">
        <f>SUM(F298:F305)</f>
        <v>27.948999999999998</v>
      </c>
      <c r="G306" s="319">
        <f>SUM(G298:G305)</f>
        <v>109.452</v>
      </c>
      <c r="H306" s="592">
        <f>SUM(H298:H305)</f>
        <v>822.68</v>
      </c>
      <c r="I306" s="1214" t="s">
        <v>316</v>
      </c>
      <c r="J306" s="1215" t="s">
        <v>207</v>
      </c>
    </row>
    <row r="307" spans="2:10">
      <c r="B307" s="330"/>
      <c r="C307" s="331" t="s">
        <v>11</v>
      </c>
      <c r="D307" s="527">
        <v>0.35</v>
      </c>
      <c r="E307" s="333">
        <v>26.95</v>
      </c>
      <c r="F307" s="334">
        <v>27.65</v>
      </c>
      <c r="G307" s="335">
        <v>117.25</v>
      </c>
      <c r="H307" s="1217">
        <v>822.5</v>
      </c>
      <c r="I307" s="1253">
        <f>H307-H306</f>
        <v>-0.17999999999994998</v>
      </c>
      <c r="J307" s="630" t="s">
        <v>468</v>
      </c>
    </row>
    <row r="308" spans="2:10" ht="14.4" customHeight="1">
      <c r="B308" s="345"/>
      <c r="C308" s="346" t="s">
        <v>476</v>
      </c>
      <c r="D308" s="1242"/>
      <c r="E308" s="1243">
        <f>(E306*100/E342)-35</f>
        <v>8.5792207792207833</v>
      </c>
      <c r="F308" s="308">
        <f>(F306*100/F342)-35</f>
        <v>0.3784810126582201</v>
      </c>
      <c r="G308" s="308">
        <f>(G306*100/G342)-35</f>
        <v>-2.327761194029847</v>
      </c>
      <c r="H308" s="1244">
        <f>(H306*100/H342)-35</f>
        <v>7.6595744680858502E-3</v>
      </c>
      <c r="I308" s="1238"/>
      <c r="J308" s="1239"/>
    </row>
    <row r="309" spans="2:10" ht="18" customHeight="1">
      <c r="B309" s="1197" t="s">
        <v>193</v>
      </c>
      <c r="C309" s="1097" t="s">
        <v>244</v>
      </c>
      <c r="D309" s="1175"/>
      <c r="E309" s="656"/>
      <c r="F309" s="556"/>
      <c r="G309" s="556"/>
      <c r="H309" s="664"/>
      <c r="I309" s="1232"/>
      <c r="J309" s="1232"/>
    </row>
    <row r="310" spans="2:10" ht="17.25" customHeight="1">
      <c r="B310" s="1205" t="s">
        <v>194</v>
      </c>
      <c r="C310" s="1278" t="s">
        <v>1010</v>
      </c>
      <c r="D310" s="1198">
        <v>200</v>
      </c>
      <c r="E310" s="267">
        <v>5.8</v>
      </c>
      <c r="F310" s="259">
        <v>5</v>
      </c>
      <c r="G310" s="259">
        <v>8</v>
      </c>
      <c r="H310" s="660">
        <v>101</v>
      </c>
      <c r="I310" s="1199">
        <v>90</v>
      </c>
      <c r="J310" s="1234" t="s">
        <v>755</v>
      </c>
    </row>
    <row r="311" spans="2:10" ht="18.75" customHeight="1">
      <c r="B311" s="1206" t="s">
        <v>12</v>
      </c>
      <c r="C311" s="1323" t="s">
        <v>772</v>
      </c>
      <c r="D311" s="1207" t="s">
        <v>268</v>
      </c>
      <c r="E311" s="541">
        <v>1.2450000000000001</v>
      </c>
      <c r="F311" s="296">
        <v>5.1070000000000002</v>
      </c>
      <c r="G311" s="626">
        <v>7.3159999999999998</v>
      </c>
      <c r="H311" s="250">
        <v>80.206999999999994</v>
      </c>
      <c r="I311" s="1221">
        <v>46</v>
      </c>
      <c r="J311" s="1249" t="s">
        <v>856</v>
      </c>
    </row>
    <row r="312" spans="2:10" ht="14.4" customHeight="1">
      <c r="B312" s="1227" t="s">
        <v>200</v>
      </c>
      <c r="C312" s="1201" t="s">
        <v>10</v>
      </c>
      <c r="D312" s="1198">
        <v>20</v>
      </c>
      <c r="E312" s="267">
        <v>0.77</v>
      </c>
      <c r="F312" s="259">
        <v>0.27500000000000002</v>
      </c>
      <c r="G312" s="259">
        <v>10.84</v>
      </c>
      <c r="H312" s="250">
        <v>48.914999999999999</v>
      </c>
      <c r="I312" s="1202">
        <v>20</v>
      </c>
      <c r="J312" s="1056" t="s">
        <v>9</v>
      </c>
    </row>
    <row r="313" spans="2:10" ht="15.75" customHeight="1">
      <c r="B313" s="402" t="s">
        <v>256</v>
      </c>
      <c r="C313" s="403"/>
      <c r="D313" s="724">
        <f>D310+90+20+D312</f>
        <v>330</v>
      </c>
      <c r="E313" s="1324">
        <f>SUM(E310:E312)</f>
        <v>7.8149999999999995</v>
      </c>
      <c r="F313" s="445">
        <f>SUM(F310:F312)</f>
        <v>10.382</v>
      </c>
      <c r="G313" s="319">
        <f>SUM(G310:G312)</f>
        <v>26.155999999999999</v>
      </c>
      <c r="H313" s="552">
        <f>SUM(H310:H312)</f>
        <v>230.12199999999999</v>
      </c>
      <c r="I313" s="1214" t="s">
        <v>316</v>
      </c>
      <c r="J313" s="1215" t="s">
        <v>207</v>
      </c>
    </row>
    <row r="314" spans="2:10" ht="14.25" customHeight="1">
      <c r="B314" s="330"/>
      <c r="C314" s="331" t="s">
        <v>11</v>
      </c>
      <c r="D314" s="527">
        <v>0.1</v>
      </c>
      <c r="E314" s="333">
        <v>7.7</v>
      </c>
      <c r="F314" s="334">
        <v>7.9</v>
      </c>
      <c r="G314" s="335">
        <v>33.5</v>
      </c>
      <c r="H314" s="1217">
        <v>235</v>
      </c>
      <c r="I314" s="1325">
        <f>H314-H313</f>
        <v>4.8780000000000143</v>
      </c>
      <c r="J314" s="630" t="s">
        <v>468</v>
      </c>
    </row>
    <row r="315" spans="2:10">
      <c r="B315" s="345"/>
      <c r="C315" s="346" t="s">
        <v>476</v>
      </c>
      <c r="D315" s="1242"/>
      <c r="E315" s="1243">
        <f>(E313*100/E342)-10</f>
        <v>0.14935064935064979</v>
      </c>
      <c r="F315" s="308">
        <f>(F313*100/F342)-10</f>
        <v>3.1417721518987349</v>
      </c>
      <c r="G315" s="308">
        <f>(G313*100/G342)-10</f>
        <v>-2.1922388059701499</v>
      </c>
      <c r="H315" s="1244">
        <f>(H313*100/H342)-10</f>
        <v>-0.20757446808510771</v>
      </c>
      <c r="I315" s="1238"/>
      <c r="J315" s="1239"/>
    </row>
    <row r="318" spans="2:10" ht="16.5" customHeight="1">
      <c r="B318" s="462"/>
      <c r="C318" s="403" t="s">
        <v>315</v>
      </c>
      <c r="D318" s="463"/>
      <c r="E318" s="464">
        <f>E294+E306</f>
        <v>53.314000000000007</v>
      </c>
      <c r="F318" s="407">
        <f>F294+F306</f>
        <v>51.027999999999999</v>
      </c>
      <c r="G318" s="407">
        <f>G294+G306</f>
        <v>194.95699999999999</v>
      </c>
      <c r="H318" s="603">
        <f>H294+H306</f>
        <v>1412.6759999999999</v>
      </c>
      <c r="I318" s="1214" t="s">
        <v>316</v>
      </c>
      <c r="J318" s="1215" t="s">
        <v>207</v>
      </c>
    </row>
    <row r="319" spans="2:10" ht="16.5" customHeight="1">
      <c r="B319" s="330"/>
      <c r="C319" s="331" t="s">
        <v>11</v>
      </c>
      <c r="D319" s="527">
        <v>0.6</v>
      </c>
      <c r="E319" s="472">
        <v>46.2</v>
      </c>
      <c r="F319" s="337">
        <v>47.4</v>
      </c>
      <c r="G319" s="473">
        <v>201</v>
      </c>
      <c r="H319" s="1326">
        <v>1410</v>
      </c>
      <c r="I319" s="1327">
        <f>H319-H318</f>
        <v>-2.6759999999999309</v>
      </c>
      <c r="J319" s="487" t="s">
        <v>468</v>
      </c>
    </row>
    <row r="320" spans="2:10" ht="15.75" customHeight="1">
      <c r="B320" s="345"/>
      <c r="C320" s="346" t="s">
        <v>476</v>
      </c>
      <c r="D320" s="1242"/>
      <c r="E320" s="1243">
        <f>(E318*100/E342)-60</f>
        <v>9.238961038961051</v>
      </c>
      <c r="F320" s="308">
        <f>(F318*100/F342)-60</f>
        <v>4.5924050632911388</v>
      </c>
      <c r="G320" s="308">
        <f>(G318*100/G342)-60</f>
        <v>-1.8038805970149241</v>
      </c>
      <c r="H320" s="1244">
        <f>(H318*100/H342)-60</f>
        <v>0.11387234042553729</v>
      </c>
      <c r="I320" s="1238"/>
      <c r="J320" s="1239"/>
    </row>
    <row r="321" spans="2:10" ht="14.25" customHeight="1"/>
    <row r="323" spans="2:10" ht="13.5" customHeight="1">
      <c r="B323" s="462"/>
      <c r="C323" s="403" t="s">
        <v>314</v>
      </c>
      <c r="D323" s="1328"/>
      <c r="E323" s="464">
        <f>E306+E313</f>
        <v>41.371000000000002</v>
      </c>
      <c r="F323" s="407">
        <f>F306+F313</f>
        <v>38.330999999999996</v>
      </c>
      <c r="G323" s="407">
        <f>G306+G313</f>
        <v>135.608</v>
      </c>
      <c r="H323" s="603">
        <f>H306+H313</f>
        <v>1052.8019999999999</v>
      </c>
      <c r="I323" s="1214" t="s">
        <v>316</v>
      </c>
      <c r="J323" s="1215" t="s">
        <v>207</v>
      </c>
    </row>
    <row r="324" spans="2:10" ht="13.5" customHeight="1">
      <c r="B324" s="470"/>
      <c r="C324" s="471" t="s">
        <v>11</v>
      </c>
      <c r="D324" s="1026">
        <v>0.45</v>
      </c>
      <c r="E324" s="333">
        <v>34.65</v>
      </c>
      <c r="F324" s="334">
        <v>35.549999999999997</v>
      </c>
      <c r="G324" s="335">
        <v>150.75</v>
      </c>
      <c r="H324" s="1217">
        <v>1057.5</v>
      </c>
      <c r="I324" s="1253">
        <f>H324-H323</f>
        <v>4.6980000000000928</v>
      </c>
      <c r="J324" s="630" t="s">
        <v>468</v>
      </c>
    </row>
    <row r="325" spans="2:10" ht="15" customHeight="1">
      <c r="B325" s="345"/>
      <c r="C325" s="346" t="s">
        <v>476</v>
      </c>
      <c r="D325" s="1329"/>
      <c r="E325" s="1243">
        <f>(E323*100/E342)-45</f>
        <v>8.7285714285714349</v>
      </c>
      <c r="F325" s="308">
        <f>(F323*100/F342)-45</f>
        <v>3.520253164556955</v>
      </c>
      <c r="G325" s="308">
        <f>(G323*100/G342)-45</f>
        <v>-4.519999999999996</v>
      </c>
      <c r="H325" s="1244">
        <f>(H323*100/H342)-45</f>
        <v>-0.19991489361702008</v>
      </c>
      <c r="I325" s="1238"/>
      <c r="J325" s="1239"/>
    </row>
    <row r="326" spans="2:10" ht="14.25" customHeight="1"/>
    <row r="328" spans="2:10">
      <c r="B328" s="462"/>
      <c r="C328" s="403" t="s">
        <v>257</v>
      </c>
      <c r="D328" s="463"/>
      <c r="E328" s="1034">
        <f>E294+E306+E313</f>
        <v>61.129000000000005</v>
      </c>
      <c r="F328" s="1073">
        <f>F294+F306+F313</f>
        <v>61.41</v>
      </c>
      <c r="G328" s="1073">
        <f>G294+G306+G313</f>
        <v>221.113</v>
      </c>
      <c r="H328" s="1075">
        <f>H294+H306+H313</f>
        <v>1642.798</v>
      </c>
      <c r="I328" s="1214" t="s">
        <v>316</v>
      </c>
      <c r="J328" s="1215" t="s">
        <v>207</v>
      </c>
    </row>
    <row r="329" spans="2:10">
      <c r="B329" s="330"/>
      <c r="C329" s="331" t="s">
        <v>11</v>
      </c>
      <c r="D329" s="527">
        <v>0.7</v>
      </c>
      <c r="E329" s="333">
        <v>53.9</v>
      </c>
      <c r="F329" s="334">
        <v>55.3</v>
      </c>
      <c r="G329" s="335">
        <v>234.5</v>
      </c>
      <c r="H329" s="1217">
        <v>1645</v>
      </c>
      <c r="I329" s="1296">
        <f>H329-H328</f>
        <v>2.2019999999999982</v>
      </c>
      <c r="J329" s="630" t="s">
        <v>468</v>
      </c>
    </row>
    <row r="330" spans="2:10" ht="14.25" customHeight="1">
      <c r="B330" s="345"/>
      <c r="C330" s="346" t="s">
        <v>476</v>
      </c>
      <c r="D330" s="1242"/>
      <c r="E330" s="1243">
        <f>(E328*100/E342)-70</f>
        <v>9.3883116883116884</v>
      </c>
      <c r="F330" s="308">
        <f>(F328*100/F342)-70</f>
        <v>7.7341772151898738</v>
      </c>
      <c r="G330" s="308">
        <f>(G328*100/G342)-70</f>
        <v>-3.9961194029850731</v>
      </c>
      <c r="H330" s="1244">
        <f>(H328*100/H342)-70</f>
        <v>-9.3702127659582857E-2</v>
      </c>
      <c r="I330" s="1238"/>
      <c r="J330" s="1239"/>
    </row>
    <row r="331" spans="2:10" ht="11.25" customHeight="1"/>
    <row r="332" spans="2:10" ht="13.5" customHeight="1"/>
    <row r="334" spans="2:10" ht="14.4" customHeight="1">
      <c r="D334" s="13" t="s">
        <v>212</v>
      </c>
    </row>
    <row r="335" spans="2:10">
      <c r="B335" s="91" t="s">
        <v>473</v>
      </c>
      <c r="D335"/>
      <c r="E335"/>
      <c r="I335"/>
      <c r="J335"/>
    </row>
    <row r="336" spans="2:10" ht="14.25" customHeight="1">
      <c r="C336" s="91" t="s">
        <v>208</v>
      </c>
      <c r="E336"/>
      <c r="F336"/>
      <c r="G336" s="91"/>
      <c r="H336" s="91"/>
      <c r="I336" s="36"/>
      <c r="J336" s="36"/>
    </row>
    <row r="337" spans="2:10" ht="15.5">
      <c r="B337" s="111" t="s">
        <v>209</v>
      </c>
      <c r="C337" s="36"/>
      <c r="D337"/>
      <c r="E337" s="111" t="s">
        <v>0</v>
      </c>
      <c r="F337"/>
      <c r="G337" s="2" t="s">
        <v>1074</v>
      </c>
      <c r="H337" s="36"/>
      <c r="I337" s="36"/>
      <c r="J337" s="159"/>
    </row>
    <row r="338" spans="2:10" ht="18.5">
      <c r="D338" s="1330" t="s">
        <v>1</v>
      </c>
    </row>
    <row r="339" spans="2:10" ht="14.25" customHeight="1">
      <c r="B339" s="1331" t="s">
        <v>157</v>
      </c>
      <c r="C339" s="800"/>
      <c r="D339" s="801"/>
      <c r="E339" s="164" t="s">
        <v>181</v>
      </c>
      <c r="F339" s="164"/>
      <c r="G339" s="164"/>
      <c r="H339" s="1178" t="s">
        <v>182</v>
      </c>
      <c r="I339" s="1332" t="s">
        <v>205</v>
      </c>
      <c r="J339" s="169"/>
    </row>
    <row r="340" spans="2:10" ht="11.25" customHeight="1">
      <c r="B340" s="778"/>
      <c r="C340" s="1333" t="s">
        <v>307</v>
      </c>
      <c r="D340" s="807"/>
      <c r="E340" s="1334" t="s">
        <v>188</v>
      </c>
      <c r="F340" s="1182" t="s">
        <v>56</v>
      </c>
      <c r="G340" s="1182" t="s">
        <v>57</v>
      </c>
      <c r="H340" s="1180" t="s">
        <v>189</v>
      </c>
      <c r="I340" s="1335" t="s">
        <v>37</v>
      </c>
      <c r="J340" s="1336" t="s">
        <v>932</v>
      </c>
    </row>
    <row r="341" spans="2:10" ht="12" customHeight="1">
      <c r="B341" s="203"/>
      <c r="C341" s="816" t="s">
        <v>241</v>
      </c>
      <c r="D341" s="186"/>
      <c r="E341" s="207" t="s">
        <v>6</v>
      </c>
      <c r="F341" s="206" t="s">
        <v>7</v>
      </c>
      <c r="G341" s="206" t="s">
        <v>8</v>
      </c>
      <c r="H341" s="1337" t="s">
        <v>191</v>
      </c>
      <c r="I341" s="184"/>
      <c r="J341" s="1338" t="s">
        <v>207</v>
      </c>
    </row>
    <row r="342" spans="2:10">
      <c r="B342" s="778"/>
      <c r="C342" s="1339" t="s">
        <v>475</v>
      </c>
      <c r="D342" s="1340">
        <v>1</v>
      </c>
      <c r="E342" s="820">
        <v>77</v>
      </c>
      <c r="F342" s="821">
        <v>79</v>
      </c>
      <c r="G342" s="822">
        <v>335</v>
      </c>
      <c r="H342" s="823">
        <v>2350</v>
      </c>
      <c r="I342" s="1341" t="s">
        <v>188</v>
      </c>
      <c r="J342" s="1342">
        <f>(E344-E345)*5</f>
        <v>0</v>
      </c>
    </row>
    <row r="343" spans="2:10" ht="12" customHeight="1">
      <c r="B343" s="716"/>
      <c r="C343" s="889" t="s">
        <v>118</v>
      </c>
      <c r="D343" s="890"/>
      <c r="E343" s="832"/>
      <c r="F343" s="833"/>
      <c r="G343" s="833"/>
      <c r="H343" s="1137"/>
      <c r="I343" s="1343" t="s">
        <v>56</v>
      </c>
      <c r="J343" s="1344">
        <f>(F344-F345)*5</f>
        <v>0</v>
      </c>
    </row>
    <row r="344" spans="2:10" ht="15.5">
      <c r="B344" s="1345" t="s">
        <v>243</v>
      </c>
      <c r="C344" s="841" t="s">
        <v>305</v>
      </c>
      <c r="D344" s="842">
        <v>0.25</v>
      </c>
      <c r="E344" s="1125">
        <f>(E342/100)*25</f>
        <v>19.25</v>
      </c>
      <c r="F344" s="843">
        <f>(F342/100)*25</f>
        <v>19.75</v>
      </c>
      <c r="G344" s="843">
        <f>(G342/100)*25</f>
        <v>83.75</v>
      </c>
      <c r="H344" s="843">
        <f>(H342/100)*25</f>
        <v>587.5</v>
      </c>
      <c r="I344" s="1346" t="s">
        <v>57</v>
      </c>
      <c r="J344" s="1347">
        <f>(G344-G345)*5</f>
        <v>0</v>
      </c>
    </row>
    <row r="345" spans="2:10" ht="13.5" customHeight="1">
      <c r="B345" s="878"/>
      <c r="C345" s="879" t="s">
        <v>304</v>
      </c>
      <c r="D345" s="880"/>
      <c r="E345" s="1348">
        <f>(E74+E127+E186+E239+E294)/5</f>
        <v>19.25</v>
      </c>
      <c r="F345" s="1349">
        <f>(F74+F127+F186+F239+F294)/5</f>
        <v>19.75</v>
      </c>
      <c r="G345" s="1349">
        <f>(G74+G127+G186+G239+G294)/5</f>
        <v>83.75</v>
      </c>
      <c r="H345" s="1350">
        <f>(H74+H127+H186+H239+H294)/5</f>
        <v>587.50080000000003</v>
      </c>
      <c r="I345" s="1351" t="s">
        <v>931</v>
      </c>
      <c r="J345" s="1352"/>
    </row>
    <row r="346" spans="2:10">
      <c r="B346" s="345"/>
      <c r="C346" s="1353" t="s">
        <v>933</v>
      </c>
      <c r="D346" s="347" t="s">
        <v>40</v>
      </c>
      <c r="E346" s="1354">
        <f>(E345*100/E342)-25</f>
        <v>0</v>
      </c>
      <c r="F346" s="1355">
        <f>(F345*100/F342)-25</f>
        <v>0</v>
      </c>
      <c r="G346" s="1355">
        <f>(G345*100/G342)-25</f>
        <v>0</v>
      </c>
      <c r="H346" s="1356">
        <f>(H345*100/H342)-25</f>
        <v>3.4042553192392688E-5</v>
      </c>
      <c r="I346" s="1357" t="s">
        <v>468</v>
      </c>
      <c r="J346" s="1358">
        <f>(H344-H345)*5</f>
        <v>-4.0000000001327862E-3</v>
      </c>
    </row>
    <row r="348" spans="2:10" ht="14.25" customHeight="1">
      <c r="B348" s="1331" t="s">
        <v>157</v>
      </c>
      <c r="C348" s="800"/>
      <c r="D348" s="801"/>
      <c r="E348" s="164" t="s">
        <v>181</v>
      </c>
      <c r="F348" s="164"/>
      <c r="G348" s="164"/>
      <c r="H348" s="1178" t="s">
        <v>182</v>
      </c>
      <c r="I348" s="1332" t="s">
        <v>205</v>
      </c>
      <c r="J348" s="169"/>
    </row>
    <row r="349" spans="2:10" ht="13.5" customHeight="1">
      <c r="B349" s="778"/>
      <c r="C349" s="1333" t="s">
        <v>308</v>
      </c>
      <c r="D349" s="807"/>
      <c r="E349" s="1334" t="s">
        <v>188</v>
      </c>
      <c r="F349" s="1182" t="s">
        <v>56</v>
      </c>
      <c r="G349" s="1182" t="s">
        <v>57</v>
      </c>
      <c r="H349" s="1180" t="s">
        <v>189</v>
      </c>
      <c r="I349" s="1335" t="s">
        <v>37</v>
      </c>
      <c r="J349" s="1336" t="s">
        <v>932</v>
      </c>
    </row>
    <row r="350" spans="2:10" ht="14.4" customHeight="1">
      <c r="B350" s="203"/>
      <c r="C350" s="816" t="s">
        <v>241</v>
      </c>
      <c r="D350" s="186"/>
      <c r="E350" s="207" t="s">
        <v>6</v>
      </c>
      <c r="F350" s="206" t="s">
        <v>7</v>
      </c>
      <c r="G350" s="206" t="s">
        <v>8</v>
      </c>
      <c r="H350" s="1337" t="s">
        <v>191</v>
      </c>
      <c r="I350" s="184"/>
      <c r="J350" s="1338" t="s">
        <v>207</v>
      </c>
    </row>
    <row r="351" spans="2:10">
      <c r="B351" s="778"/>
      <c r="C351" s="1339" t="s">
        <v>475</v>
      </c>
      <c r="D351" s="1340">
        <v>1</v>
      </c>
      <c r="E351" s="820">
        <v>77</v>
      </c>
      <c r="F351" s="821">
        <v>79</v>
      </c>
      <c r="G351" s="822">
        <v>335</v>
      </c>
      <c r="H351" s="823">
        <v>2350</v>
      </c>
      <c r="I351" s="1341" t="s">
        <v>188</v>
      </c>
      <c r="J351" s="1342">
        <f>(E353-E354)*5</f>
        <v>-3.5527136788005009E-14</v>
      </c>
    </row>
    <row r="352" spans="2:10">
      <c r="B352" s="716"/>
      <c r="C352" s="889" t="s">
        <v>118</v>
      </c>
      <c r="D352" s="890"/>
      <c r="E352" s="832"/>
      <c r="F352" s="833"/>
      <c r="G352" s="833"/>
      <c r="H352" s="1137"/>
      <c r="I352" s="1343" t="s">
        <v>56</v>
      </c>
      <c r="J352" s="1344">
        <f>(F353-F354)*5</f>
        <v>1.7763568394002505E-14</v>
      </c>
    </row>
    <row r="353" spans="2:10" ht="15.5">
      <c r="B353" s="1345" t="s">
        <v>243</v>
      </c>
      <c r="C353" s="841" t="s">
        <v>306</v>
      </c>
      <c r="D353" s="842">
        <v>0.35</v>
      </c>
      <c r="E353" s="875">
        <f>(E351/100)*35</f>
        <v>26.95</v>
      </c>
      <c r="F353" s="876">
        <f t="shared" ref="F353:H353" si="1">(F351/100)*35</f>
        <v>27.650000000000002</v>
      </c>
      <c r="G353" s="876">
        <f t="shared" si="1"/>
        <v>117.25</v>
      </c>
      <c r="H353" s="891">
        <f t="shared" si="1"/>
        <v>822.5</v>
      </c>
      <c r="I353" s="1346" t="s">
        <v>57</v>
      </c>
      <c r="J353" s="1347">
        <f>(G353-G354)*5</f>
        <v>0</v>
      </c>
    </row>
    <row r="354" spans="2:10" ht="14.4" customHeight="1">
      <c r="B354" s="878"/>
      <c r="C354" s="879" t="s">
        <v>304</v>
      </c>
      <c r="D354" s="880"/>
      <c r="E354" s="1348">
        <f>(E85+E138+E198+E251+E306)/5</f>
        <v>26.950000000000006</v>
      </c>
      <c r="F354" s="1349">
        <f>(F85+F138+F198+F251+F306)/5</f>
        <v>27.65</v>
      </c>
      <c r="G354" s="1349">
        <f>(G85+G138+G198+G251+G306)/5</f>
        <v>117.25</v>
      </c>
      <c r="H354" s="1350">
        <f>(H85+H138+H198+H251+H306)/5</f>
        <v>822.5</v>
      </c>
      <c r="I354" s="1351" t="s">
        <v>931</v>
      </c>
      <c r="J354" s="1352"/>
    </row>
    <row r="355" spans="2:10" ht="14.4" customHeight="1">
      <c r="B355" s="345"/>
      <c r="C355" s="1353" t="s">
        <v>933</v>
      </c>
      <c r="D355" s="1027" t="s">
        <v>40</v>
      </c>
      <c r="E355" s="1354">
        <f>(E354*100/E351)-35</f>
        <v>0</v>
      </c>
      <c r="F355" s="1355">
        <f t="shared" ref="F355:H355" si="2">(F354*100/F351)-35</f>
        <v>0</v>
      </c>
      <c r="G355" s="1355">
        <f t="shared" si="2"/>
        <v>0</v>
      </c>
      <c r="H355" s="1356">
        <f t="shared" si="2"/>
        <v>0</v>
      </c>
      <c r="I355" s="1357" t="s">
        <v>468</v>
      </c>
      <c r="J355" s="1358">
        <f>(H353-H354)*5</f>
        <v>0</v>
      </c>
    </row>
    <row r="357" spans="2:10" ht="15" customHeight="1">
      <c r="B357" s="1331" t="s">
        <v>157</v>
      </c>
      <c r="C357" s="800"/>
      <c r="D357" s="801"/>
      <c r="E357" s="164" t="s">
        <v>181</v>
      </c>
      <c r="F357" s="164"/>
      <c r="G357" s="164"/>
      <c r="H357" s="1178" t="s">
        <v>182</v>
      </c>
      <c r="I357" s="1332" t="s">
        <v>205</v>
      </c>
      <c r="J357" s="169"/>
    </row>
    <row r="358" spans="2:10" ht="12" customHeight="1">
      <c r="B358" s="778"/>
      <c r="C358" s="1333" t="s">
        <v>309</v>
      </c>
      <c r="D358" s="807"/>
      <c r="E358" s="1334" t="s">
        <v>188</v>
      </c>
      <c r="F358" s="1182" t="s">
        <v>56</v>
      </c>
      <c r="G358" s="1182" t="s">
        <v>57</v>
      </c>
      <c r="H358" s="1180" t="s">
        <v>189</v>
      </c>
      <c r="I358" s="1335" t="s">
        <v>37</v>
      </c>
      <c r="J358" s="1336" t="s">
        <v>932</v>
      </c>
    </row>
    <row r="359" spans="2:10" ht="13.5" customHeight="1">
      <c r="B359" s="203"/>
      <c r="C359" s="816" t="s">
        <v>241</v>
      </c>
      <c r="D359" s="186"/>
      <c r="E359" s="207" t="s">
        <v>6</v>
      </c>
      <c r="F359" s="206" t="s">
        <v>7</v>
      </c>
      <c r="G359" s="206" t="s">
        <v>8</v>
      </c>
      <c r="H359" s="1337" t="s">
        <v>191</v>
      </c>
      <c r="I359" s="184"/>
      <c r="J359" s="1338" t="s">
        <v>207</v>
      </c>
    </row>
    <row r="360" spans="2:10" ht="14.25" customHeight="1">
      <c r="B360" s="778"/>
      <c r="C360" s="1339" t="s">
        <v>475</v>
      </c>
      <c r="D360" s="1340">
        <v>1</v>
      </c>
      <c r="E360" s="820">
        <v>77</v>
      </c>
      <c r="F360" s="821">
        <v>79</v>
      </c>
      <c r="G360" s="822">
        <v>335</v>
      </c>
      <c r="H360" s="823">
        <v>2350</v>
      </c>
      <c r="I360" s="1341" t="s">
        <v>188</v>
      </c>
      <c r="J360" s="1342">
        <f>(E362-E363)*5</f>
        <v>-9.9999999999766942E-4</v>
      </c>
    </row>
    <row r="361" spans="2:10" ht="12" customHeight="1">
      <c r="B361" s="716"/>
      <c r="C361" s="889" t="s">
        <v>118</v>
      </c>
      <c r="D361" s="890"/>
      <c r="E361" s="832"/>
      <c r="F361" s="833"/>
      <c r="G361" s="833"/>
      <c r="H361" s="1137"/>
      <c r="I361" s="1343" t="s">
        <v>56</v>
      </c>
      <c r="J361" s="1344">
        <f>(F362-F363)*5</f>
        <v>0</v>
      </c>
    </row>
    <row r="362" spans="2:10" ht="15.5">
      <c r="B362" s="1345" t="s">
        <v>243</v>
      </c>
      <c r="C362" s="841" t="s">
        <v>301</v>
      </c>
      <c r="D362" s="842">
        <v>0.1</v>
      </c>
      <c r="E362" s="875">
        <f>(E360/100)*10</f>
        <v>7.7</v>
      </c>
      <c r="F362" s="876">
        <f t="shared" ref="F362:H362" si="3">(F360/100)*10</f>
        <v>7.9</v>
      </c>
      <c r="G362" s="876">
        <f t="shared" si="3"/>
        <v>33.5</v>
      </c>
      <c r="H362" s="891">
        <f t="shared" si="3"/>
        <v>235</v>
      </c>
      <c r="I362" s="1346" t="s">
        <v>57</v>
      </c>
      <c r="J362" s="1347">
        <f>(G362-G363)*5</f>
        <v>1.9999999999953388E-3</v>
      </c>
    </row>
    <row r="363" spans="2:10" ht="14.25" customHeight="1">
      <c r="B363" s="854"/>
      <c r="C363" s="855" t="s">
        <v>304</v>
      </c>
      <c r="D363" s="856"/>
      <c r="E363" s="1348">
        <f>(E92+E146+E206+E259+E313)/5</f>
        <v>7.7001999999999997</v>
      </c>
      <c r="F363" s="1349">
        <f>(F92+F146+F206+F259+F313)/5</f>
        <v>7.9</v>
      </c>
      <c r="G363" s="1349">
        <f>(G92+G146+G206+G259+G313)/5</f>
        <v>33.499600000000001</v>
      </c>
      <c r="H363" s="1350">
        <f>(H92+H146+H206+H259+H313)/5</f>
        <v>235</v>
      </c>
      <c r="I363" s="1351" t="s">
        <v>931</v>
      </c>
      <c r="J363" s="1352"/>
    </row>
    <row r="364" spans="2:10">
      <c r="B364" s="345"/>
      <c r="C364" s="1353" t="s">
        <v>933</v>
      </c>
      <c r="D364" s="347" t="s">
        <v>40</v>
      </c>
      <c r="E364" s="1354">
        <f>(E363*100/E360)-10</f>
        <v>2.5974025973951598E-4</v>
      </c>
      <c r="F364" s="1355">
        <f t="shared" ref="F364:G364" si="4">(F363*100/F360)-10</f>
        <v>0</v>
      </c>
      <c r="G364" s="1355">
        <f t="shared" si="4"/>
        <v>-1.1940298507440161E-4</v>
      </c>
      <c r="H364" s="1356">
        <f>(H363*100/H360)-10</f>
        <v>0</v>
      </c>
      <c r="I364" s="1357" t="s">
        <v>468</v>
      </c>
      <c r="J364" s="1358">
        <f>(H362-H363)*5</f>
        <v>0</v>
      </c>
    </row>
    <row r="366" spans="2:10" ht="14.25" customHeight="1">
      <c r="B366" s="1331" t="s">
        <v>157</v>
      </c>
      <c r="C366" s="800"/>
      <c r="D366" s="801"/>
      <c r="E366" s="164" t="s">
        <v>181</v>
      </c>
      <c r="F366" s="164"/>
      <c r="G366" s="164"/>
      <c r="H366" s="1178" t="s">
        <v>182</v>
      </c>
      <c r="I366" s="1332" t="s">
        <v>205</v>
      </c>
      <c r="J366" s="169"/>
    </row>
    <row r="367" spans="2:10" ht="14.4" customHeight="1">
      <c r="B367" s="778"/>
      <c r="C367" s="1333" t="s">
        <v>310</v>
      </c>
      <c r="D367" s="807"/>
      <c r="E367" s="1334" t="s">
        <v>188</v>
      </c>
      <c r="F367" s="1182" t="s">
        <v>56</v>
      </c>
      <c r="G367" s="1182" t="s">
        <v>57</v>
      </c>
      <c r="H367" s="1180" t="s">
        <v>189</v>
      </c>
      <c r="I367" s="1335" t="s">
        <v>37</v>
      </c>
      <c r="J367" s="1336" t="s">
        <v>932</v>
      </c>
    </row>
    <row r="368" spans="2:10" ht="12" customHeight="1">
      <c r="B368" s="203"/>
      <c r="C368" s="816" t="s">
        <v>241</v>
      </c>
      <c r="D368" s="186"/>
      <c r="E368" s="207" t="s">
        <v>6</v>
      </c>
      <c r="F368" s="206" t="s">
        <v>7</v>
      </c>
      <c r="G368" s="206" t="s">
        <v>8</v>
      </c>
      <c r="H368" s="1337" t="s">
        <v>191</v>
      </c>
      <c r="I368" s="184"/>
      <c r="J368" s="1338" t="s">
        <v>207</v>
      </c>
    </row>
    <row r="369" spans="2:10" ht="14.4" customHeight="1">
      <c r="B369" s="778"/>
      <c r="C369" s="1339" t="s">
        <v>475</v>
      </c>
      <c r="D369" s="1340">
        <v>1</v>
      </c>
      <c r="E369" s="820">
        <v>77</v>
      </c>
      <c r="F369" s="821">
        <v>79</v>
      </c>
      <c r="G369" s="822">
        <v>335</v>
      </c>
      <c r="H369" s="1359">
        <v>2350</v>
      </c>
      <c r="I369" s="1360" t="s">
        <v>188</v>
      </c>
      <c r="J369" s="1342">
        <f>(E371-E372)*5</f>
        <v>0</v>
      </c>
    </row>
    <row r="370" spans="2:10" ht="14.4" customHeight="1">
      <c r="B370" s="716"/>
      <c r="C370" s="889" t="s">
        <v>118</v>
      </c>
      <c r="D370" s="890"/>
      <c r="E370" s="832"/>
      <c r="F370" s="833"/>
      <c r="G370" s="833"/>
      <c r="H370" s="834"/>
      <c r="I370" s="1361" t="s">
        <v>56</v>
      </c>
      <c r="J370" s="1344">
        <f>(F371-F372)*5</f>
        <v>3.5527136788005009E-14</v>
      </c>
    </row>
    <row r="371" spans="2:10" ht="15" customHeight="1">
      <c r="B371" s="1345" t="s">
        <v>243</v>
      </c>
      <c r="C371" s="841" t="s">
        <v>211</v>
      </c>
      <c r="D371" s="842">
        <v>0.6</v>
      </c>
      <c r="E371" s="875">
        <f>(E369/100)*60</f>
        <v>46.2</v>
      </c>
      <c r="F371" s="876">
        <f t="shared" ref="F371:H371" si="5">(F369/100)*60</f>
        <v>47.400000000000006</v>
      </c>
      <c r="G371" s="876">
        <f t="shared" si="5"/>
        <v>201</v>
      </c>
      <c r="H371" s="891">
        <f t="shared" si="5"/>
        <v>1410</v>
      </c>
      <c r="I371" s="1361" t="s">
        <v>57</v>
      </c>
      <c r="J371" s="1347">
        <f>(G371-G372)*5</f>
        <v>-1.4210854715202004E-13</v>
      </c>
    </row>
    <row r="372" spans="2:10" ht="14.4" customHeight="1">
      <c r="B372" s="878"/>
      <c r="C372" s="879" t="s">
        <v>304</v>
      </c>
      <c r="D372" s="880"/>
      <c r="E372" s="1348">
        <f>(E97+E151+E211+E264+E318)/5</f>
        <v>46.2</v>
      </c>
      <c r="F372" s="1349">
        <f>(F97+F151+F211+F264+F318)/5</f>
        <v>47.4</v>
      </c>
      <c r="G372" s="1349">
        <f>(G97+G151+G211+G264+G318)/5</f>
        <v>201.00000000000003</v>
      </c>
      <c r="H372" s="1362">
        <f>(H97+H151+H211+H264+H318)/5</f>
        <v>1410.0007999999998</v>
      </c>
      <c r="I372" s="1351" t="s">
        <v>931</v>
      </c>
      <c r="J372" s="1352"/>
    </row>
    <row r="373" spans="2:10" ht="14.4" customHeight="1">
      <c r="B373" s="345"/>
      <c r="C373" s="1353" t="s">
        <v>933</v>
      </c>
      <c r="D373" s="1027" t="s">
        <v>40</v>
      </c>
      <c r="E373" s="1354">
        <f>(E372*100/E369)-60</f>
        <v>0</v>
      </c>
      <c r="F373" s="1355">
        <f t="shared" ref="F373:H373" si="6">(F372*100/F369)-60</f>
        <v>0</v>
      </c>
      <c r="G373" s="1355">
        <f t="shared" si="6"/>
        <v>0</v>
      </c>
      <c r="H373" s="1363">
        <f t="shared" si="6"/>
        <v>3.4042553188839975E-5</v>
      </c>
      <c r="I373" s="1357" t="s">
        <v>468</v>
      </c>
      <c r="J373" s="1358">
        <f>(H371-H372)*5</f>
        <v>-3.9999999989959178E-3</v>
      </c>
    </row>
    <row r="375" spans="2:10" ht="13.5" customHeight="1">
      <c r="B375" s="1331" t="s">
        <v>157</v>
      </c>
      <c r="C375" s="800"/>
      <c r="D375" s="801"/>
      <c r="E375" s="164" t="s">
        <v>181</v>
      </c>
      <c r="F375" s="164"/>
      <c r="G375" s="164"/>
      <c r="H375" s="1178" t="s">
        <v>182</v>
      </c>
      <c r="I375" s="1332" t="s">
        <v>205</v>
      </c>
      <c r="J375" s="169"/>
    </row>
    <row r="376" spans="2:10" ht="12" customHeight="1">
      <c r="B376" s="778"/>
      <c r="C376" s="1333" t="s">
        <v>311</v>
      </c>
      <c r="D376" s="807"/>
      <c r="E376" s="1334" t="s">
        <v>188</v>
      </c>
      <c r="F376" s="1182" t="s">
        <v>56</v>
      </c>
      <c r="G376" s="1182" t="s">
        <v>57</v>
      </c>
      <c r="H376" s="1180" t="s">
        <v>189</v>
      </c>
      <c r="I376" s="1335" t="s">
        <v>37</v>
      </c>
      <c r="J376" s="1336" t="s">
        <v>932</v>
      </c>
    </row>
    <row r="377" spans="2:10" ht="13.5" customHeight="1">
      <c r="B377" s="203"/>
      <c r="C377" s="816" t="s">
        <v>241</v>
      </c>
      <c r="D377" s="186"/>
      <c r="E377" s="207" t="s">
        <v>6</v>
      </c>
      <c r="F377" s="206" t="s">
        <v>7</v>
      </c>
      <c r="G377" s="206" t="s">
        <v>8</v>
      </c>
      <c r="H377" s="1337" t="s">
        <v>191</v>
      </c>
      <c r="I377" s="184"/>
      <c r="J377" s="1338" t="s">
        <v>207</v>
      </c>
    </row>
    <row r="378" spans="2:10" ht="14.4" customHeight="1">
      <c r="B378" s="778"/>
      <c r="C378" s="1339" t="s">
        <v>475</v>
      </c>
      <c r="D378" s="1340">
        <v>1</v>
      </c>
      <c r="E378" s="820">
        <v>77</v>
      </c>
      <c r="F378" s="821">
        <v>79</v>
      </c>
      <c r="G378" s="822">
        <v>335</v>
      </c>
      <c r="H378" s="1359">
        <v>2350</v>
      </c>
      <c r="I378" s="1360" t="s">
        <v>188</v>
      </c>
      <c r="J378" s="1342">
        <f>(E380-E381)*5</f>
        <v>-9.9999999999766942E-4</v>
      </c>
    </row>
    <row r="379" spans="2:10" ht="13.5" customHeight="1">
      <c r="B379" s="716"/>
      <c r="C379" s="889" t="s">
        <v>118</v>
      </c>
      <c r="D379" s="890"/>
      <c r="E379" s="832"/>
      <c r="F379" s="833"/>
      <c r="G379" s="833"/>
      <c r="H379" s="834"/>
      <c r="I379" s="1361" t="s">
        <v>56</v>
      </c>
      <c r="J379" s="1344">
        <f>(F380-F381)*5</f>
        <v>3.5527136788005009E-14</v>
      </c>
    </row>
    <row r="380" spans="2:10" ht="15.5">
      <c r="B380" s="1345" t="s">
        <v>243</v>
      </c>
      <c r="C380" s="841" t="s">
        <v>302</v>
      </c>
      <c r="D380" s="842">
        <v>0.45</v>
      </c>
      <c r="E380" s="875">
        <f>(E378/100)*45</f>
        <v>34.65</v>
      </c>
      <c r="F380" s="876">
        <f t="shared" ref="F380:H380" si="7">(F378/100)*45</f>
        <v>35.550000000000004</v>
      </c>
      <c r="G380" s="876">
        <f t="shared" si="7"/>
        <v>150.75</v>
      </c>
      <c r="H380" s="891">
        <f t="shared" si="7"/>
        <v>1057.5</v>
      </c>
      <c r="I380" s="1361" t="s">
        <v>57</v>
      </c>
      <c r="J380" s="1347">
        <f>(G380-G381)*5</f>
        <v>1.9999999999242846E-3</v>
      </c>
    </row>
    <row r="381" spans="2:10" ht="13.5" customHeight="1">
      <c r="B381" s="878"/>
      <c r="C381" s="879" t="s">
        <v>304</v>
      </c>
      <c r="D381" s="880"/>
      <c r="E381" s="1348">
        <f>(E102+E156+E216+E269+E323)/5</f>
        <v>34.650199999999998</v>
      </c>
      <c r="F381" s="1349">
        <f>(F102+F156+F216+F269+F323)/5</f>
        <v>35.549999999999997</v>
      </c>
      <c r="G381" s="1349">
        <f>(G102+G156+G216+G269+G323)/5</f>
        <v>150.74960000000002</v>
      </c>
      <c r="H381" s="1362">
        <f>(H102+H156+H216+H269+H323)/5</f>
        <v>1057.5</v>
      </c>
      <c r="I381" s="1351" t="s">
        <v>931</v>
      </c>
      <c r="J381" s="1352"/>
    </row>
    <row r="382" spans="2:10">
      <c r="B382" s="345"/>
      <c r="C382" s="1353" t="s">
        <v>933</v>
      </c>
      <c r="D382" s="347" t="s">
        <v>40</v>
      </c>
      <c r="E382" s="1354">
        <f>(E381*100/E378)-45</f>
        <v>2.5974025974306869E-4</v>
      </c>
      <c r="F382" s="1355">
        <f t="shared" ref="F382:H382" si="8">(F381*100/F378)-45</f>
        <v>0</v>
      </c>
      <c r="G382" s="1355">
        <f t="shared" si="8"/>
        <v>-1.194029850708489E-4</v>
      </c>
      <c r="H382" s="1363">
        <f t="shared" si="8"/>
        <v>0</v>
      </c>
      <c r="I382" s="1357" t="s">
        <v>468</v>
      </c>
      <c r="J382" s="1358">
        <f>(H380-H381)*5</f>
        <v>0</v>
      </c>
    </row>
    <row r="384" spans="2:10" ht="14.25" customHeight="1">
      <c r="B384" s="1331" t="s">
        <v>157</v>
      </c>
      <c r="C384" s="800"/>
      <c r="D384" s="1364" t="s">
        <v>313</v>
      </c>
      <c r="E384" s="164" t="s">
        <v>181</v>
      </c>
      <c r="F384" s="164"/>
      <c r="G384" s="164"/>
      <c r="H384" s="1178" t="s">
        <v>182</v>
      </c>
      <c r="I384" s="1332" t="s">
        <v>205</v>
      </c>
      <c r="J384" s="169"/>
    </row>
    <row r="385" spans="2:10" ht="14.25" customHeight="1">
      <c r="B385" s="1365" t="s">
        <v>261</v>
      </c>
      <c r="C385" s="10"/>
      <c r="D385" s="807"/>
      <c r="E385" s="1334" t="s">
        <v>188</v>
      </c>
      <c r="F385" s="1182" t="s">
        <v>56</v>
      </c>
      <c r="G385" s="1182" t="s">
        <v>57</v>
      </c>
      <c r="H385" s="1180" t="s">
        <v>189</v>
      </c>
      <c r="I385" s="1335" t="s">
        <v>37</v>
      </c>
      <c r="J385" s="1336" t="s">
        <v>932</v>
      </c>
    </row>
    <row r="386" spans="2:10" ht="12" customHeight="1">
      <c r="B386" s="203"/>
      <c r="C386" s="816" t="s">
        <v>312</v>
      </c>
      <c r="D386" s="186"/>
      <c r="E386" s="207" t="s">
        <v>6</v>
      </c>
      <c r="F386" s="206" t="s">
        <v>7</v>
      </c>
      <c r="G386" s="206" t="s">
        <v>8</v>
      </c>
      <c r="H386" s="1337" t="s">
        <v>191</v>
      </c>
      <c r="I386" s="184"/>
      <c r="J386" s="1338" t="s">
        <v>207</v>
      </c>
    </row>
    <row r="387" spans="2:10" ht="14.4" customHeight="1">
      <c r="B387" s="355"/>
      <c r="C387" s="1339" t="s">
        <v>475</v>
      </c>
      <c r="D387" s="819">
        <v>1</v>
      </c>
      <c r="E387" s="820">
        <v>77</v>
      </c>
      <c r="F387" s="821">
        <v>79</v>
      </c>
      <c r="G387" s="822">
        <v>335</v>
      </c>
      <c r="H387" s="1359">
        <v>2350</v>
      </c>
      <c r="I387" s="1366" t="s">
        <v>188</v>
      </c>
      <c r="J387" s="1342">
        <f>(E389-E390)*5</f>
        <v>-9.9999999999766942E-4</v>
      </c>
    </row>
    <row r="388" spans="2:10">
      <c r="B388" s="716"/>
      <c r="C388" s="830" t="s">
        <v>118</v>
      </c>
      <c r="D388" s="831"/>
      <c r="E388" s="832"/>
      <c r="F388" s="833"/>
      <c r="G388" s="833"/>
      <c r="H388" s="834"/>
      <c r="I388" s="1361" t="s">
        <v>56</v>
      </c>
      <c r="J388" s="1344">
        <f>(F389-F390)*5</f>
        <v>3.5527136788005009E-14</v>
      </c>
    </row>
    <row r="389" spans="2:10" ht="15.5">
      <c r="B389" s="1345" t="s">
        <v>243</v>
      </c>
      <c r="C389" s="841" t="s">
        <v>303</v>
      </c>
      <c r="D389" s="842">
        <v>0.7</v>
      </c>
      <c r="E389" s="875">
        <f>(E387/100)*70</f>
        <v>53.9</v>
      </c>
      <c r="F389" s="876">
        <f t="shared" ref="F389:H389" si="9">(F387/100)*70</f>
        <v>55.300000000000004</v>
      </c>
      <c r="G389" s="876">
        <f t="shared" si="9"/>
        <v>234.5</v>
      </c>
      <c r="H389" s="891">
        <f t="shared" si="9"/>
        <v>1645</v>
      </c>
      <c r="I389" s="1361" t="s">
        <v>57</v>
      </c>
      <c r="J389" s="1347">
        <f>(G389-G390)*5</f>
        <v>1.9999999999242846E-3</v>
      </c>
    </row>
    <row r="390" spans="2:10">
      <c r="B390" s="910"/>
      <c r="C390" s="911" t="s">
        <v>304</v>
      </c>
      <c r="D390" s="912"/>
      <c r="E390" s="1367">
        <f>(E107+E161+E221+E274+E328)/5</f>
        <v>53.900199999999998</v>
      </c>
      <c r="F390" s="1368">
        <f>(F107+F161+F221+F274+F328)/5</f>
        <v>55.3</v>
      </c>
      <c r="G390" s="1368">
        <f>(G107+G161+G221+G274+G328)/5</f>
        <v>234.49960000000002</v>
      </c>
      <c r="H390" s="1369">
        <f>(H107+H161+H221+H274+H328)/5</f>
        <v>1645.0008000000003</v>
      </c>
      <c r="I390" s="1351" t="s">
        <v>931</v>
      </c>
      <c r="J390" s="1352"/>
    </row>
    <row r="391" spans="2:10">
      <c r="B391" s="345"/>
      <c r="C391" s="1353" t="s">
        <v>933</v>
      </c>
      <c r="D391" s="1027" t="s">
        <v>40</v>
      </c>
      <c r="E391" s="1354">
        <f>(E390*100/E387)-70</f>
        <v>2.5974025973596326E-4</v>
      </c>
      <c r="F391" s="1355">
        <f t="shared" ref="F391:H391" si="10">(F390*100/F387)-70</f>
        <v>0</v>
      </c>
      <c r="G391" s="1355">
        <f t="shared" si="10"/>
        <v>-1.1940298506374347E-4</v>
      </c>
      <c r="H391" s="1363">
        <f t="shared" si="10"/>
        <v>3.4042553195945402E-5</v>
      </c>
      <c r="I391" s="1357" t="s">
        <v>468</v>
      </c>
      <c r="J391" s="1358">
        <f>(H389-H390)*5</f>
        <v>-4.0000000012696546E-3</v>
      </c>
    </row>
    <row r="393" spans="2:10">
      <c r="G393" s="69"/>
      <c r="H393" s="69"/>
      <c r="I393" s="69"/>
      <c r="J393" s="69"/>
    </row>
    <row r="394" spans="2:10">
      <c r="D394" s="13" t="s">
        <v>212</v>
      </c>
      <c r="H394" s="613"/>
      <c r="I394" s="613"/>
      <c r="J394" s="613"/>
    </row>
    <row r="395" spans="2:10">
      <c r="B395" s="91" t="s">
        <v>473</v>
      </c>
      <c r="D395"/>
      <c r="E395"/>
      <c r="I395"/>
      <c r="J395"/>
    </row>
    <row r="396" spans="2:10">
      <c r="C396" s="91" t="s">
        <v>208</v>
      </c>
      <c r="E396"/>
      <c r="F396"/>
      <c r="G396" s="91"/>
      <c r="H396" s="91"/>
      <c r="I396" s="36"/>
      <c r="J396" s="36"/>
    </row>
    <row r="397" spans="2:10" ht="15.5">
      <c r="B397" s="111" t="s">
        <v>209</v>
      </c>
      <c r="C397" s="36"/>
      <c r="D397"/>
      <c r="E397" s="111" t="s">
        <v>0</v>
      </c>
      <c r="F397"/>
      <c r="G397" s="2" t="s">
        <v>1074</v>
      </c>
      <c r="H397" s="36"/>
      <c r="I397" s="36"/>
      <c r="J397" s="159"/>
    </row>
    <row r="398" spans="2:10" ht="18.5">
      <c r="C398" s="1"/>
      <c r="D398" s="1330" t="s">
        <v>379</v>
      </c>
      <c r="G398" s="1370"/>
    </row>
    <row r="399" spans="2:10">
      <c r="B399" s="1174" t="s">
        <v>179</v>
      </c>
      <c r="C399" s="1175"/>
      <c r="D399" s="1176" t="s">
        <v>180</v>
      </c>
      <c r="E399" s="164" t="s">
        <v>181</v>
      </c>
      <c r="F399" s="164"/>
      <c r="G399" s="164"/>
      <c r="H399" s="1177" t="s">
        <v>182</v>
      </c>
      <c r="I399" s="1178" t="s">
        <v>183</v>
      </c>
      <c r="J399" s="1179" t="s">
        <v>184</v>
      </c>
    </row>
    <row r="400" spans="2:10">
      <c r="B400" s="1180" t="s">
        <v>185</v>
      </c>
      <c r="C400" s="178" t="s">
        <v>186</v>
      </c>
      <c r="D400" s="1181" t="s">
        <v>187</v>
      </c>
      <c r="E400" s="1182" t="s">
        <v>188</v>
      </c>
      <c r="F400" s="1182" t="s">
        <v>56</v>
      </c>
      <c r="G400" s="1182" t="s">
        <v>57</v>
      </c>
      <c r="H400" s="1183" t="s">
        <v>189</v>
      </c>
      <c r="I400" s="1184" t="s">
        <v>190</v>
      </c>
      <c r="J400" s="1185" t="s">
        <v>360</v>
      </c>
    </row>
    <row r="401" spans="2:10">
      <c r="B401" s="1186"/>
      <c r="C401" s="1187"/>
      <c r="D401" s="1188"/>
      <c r="E401" s="206" t="s">
        <v>6</v>
      </c>
      <c r="F401" s="206" t="s">
        <v>7</v>
      </c>
      <c r="G401" s="206" t="s">
        <v>8</v>
      </c>
      <c r="H401" s="1189" t="s">
        <v>191</v>
      </c>
      <c r="I401" s="1190" t="s">
        <v>192</v>
      </c>
      <c r="J401" s="1191" t="s">
        <v>359</v>
      </c>
    </row>
    <row r="402" spans="2:10">
      <c r="B402" s="1175"/>
      <c r="C402" s="1371" t="s">
        <v>158</v>
      </c>
      <c r="D402" s="498"/>
      <c r="E402" s="1194"/>
      <c r="F402" s="235"/>
      <c r="G402" s="235"/>
      <c r="H402" s="499"/>
      <c r="I402" s="1247"/>
      <c r="J402" s="1196"/>
    </row>
    <row r="403" spans="2:10">
      <c r="B403" s="1197" t="s">
        <v>193</v>
      </c>
      <c r="C403" s="1372" t="s">
        <v>370</v>
      </c>
      <c r="D403" s="294">
        <v>60</v>
      </c>
      <c r="E403" s="295">
        <v>1.7</v>
      </c>
      <c r="F403" s="296">
        <v>0.1</v>
      </c>
      <c r="G403" s="296">
        <v>3.5</v>
      </c>
      <c r="H403" s="441">
        <v>22.1</v>
      </c>
      <c r="I403" s="1221">
        <v>2</v>
      </c>
      <c r="J403" s="1208" t="s">
        <v>383</v>
      </c>
    </row>
    <row r="404" spans="2:10">
      <c r="B404" s="1200"/>
      <c r="C404" s="1321" t="s">
        <v>647</v>
      </c>
      <c r="D404" s="1207" t="s">
        <v>639</v>
      </c>
      <c r="E404" s="541">
        <v>3.9790000000000001</v>
      </c>
      <c r="F404" s="296">
        <v>7.532</v>
      </c>
      <c r="G404" s="626">
        <v>15.161</v>
      </c>
      <c r="H404" s="441">
        <v>143.48599999999999</v>
      </c>
      <c r="I404" s="1221">
        <v>50</v>
      </c>
      <c r="J404" s="1373" t="s">
        <v>553</v>
      </c>
    </row>
    <row r="405" spans="2:10">
      <c r="B405" s="1205" t="s">
        <v>320</v>
      </c>
      <c r="C405" s="1316" t="s">
        <v>554</v>
      </c>
      <c r="D405" s="1112"/>
      <c r="E405" s="1374">
        <v>7.2</v>
      </c>
      <c r="F405" s="239">
        <v>5.32</v>
      </c>
      <c r="G405" s="1375">
        <v>2.08</v>
      </c>
      <c r="H405" s="634">
        <v>85.2</v>
      </c>
      <c r="I405" s="1320"/>
      <c r="J405" s="1282" t="s">
        <v>550</v>
      </c>
    </row>
    <row r="406" spans="2:10" ht="15">
      <c r="B406" s="1206" t="s">
        <v>12</v>
      </c>
      <c r="C406" s="1316" t="s">
        <v>250</v>
      </c>
      <c r="D406" s="233">
        <v>200</v>
      </c>
      <c r="E406" s="692">
        <v>5.6440000000000001</v>
      </c>
      <c r="F406" s="576">
        <v>5.0279999999999996</v>
      </c>
      <c r="G406" s="576">
        <v>15.334</v>
      </c>
      <c r="H406" s="693">
        <v>129.32400000000001</v>
      </c>
      <c r="I406" s="1320">
        <v>89</v>
      </c>
      <c r="J406" s="1376" t="s">
        <v>500</v>
      </c>
    </row>
    <row r="407" spans="2:10">
      <c r="B407" s="1227" t="s">
        <v>201</v>
      </c>
      <c r="C407" s="1226" t="s">
        <v>10</v>
      </c>
      <c r="D407" s="1198">
        <v>40</v>
      </c>
      <c r="E407" s="267">
        <v>1.54</v>
      </c>
      <c r="F407" s="259">
        <v>0.55000000000000004</v>
      </c>
      <c r="G407" s="259">
        <v>21.68</v>
      </c>
      <c r="H407" s="260">
        <v>97.83</v>
      </c>
      <c r="I407" s="1199">
        <v>20</v>
      </c>
      <c r="J407" s="1056" t="s">
        <v>9</v>
      </c>
    </row>
    <row r="408" spans="2:10">
      <c r="B408" s="1227"/>
      <c r="C408" s="1321" t="s">
        <v>428</v>
      </c>
      <c r="D408" s="1207">
        <v>30</v>
      </c>
      <c r="E408" s="1063">
        <v>1.6950000000000001</v>
      </c>
      <c r="F408" s="296">
        <v>0.45</v>
      </c>
      <c r="G408" s="296">
        <v>12.56</v>
      </c>
      <c r="H408" s="250">
        <v>61.07</v>
      </c>
      <c r="I408" s="1202">
        <v>21</v>
      </c>
      <c r="J408" s="1208" t="s">
        <v>9</v>
      </c>
    </row>
    <row r="409" spans="2:10">
      <c r="B409" s="204"/>
      <c r="C409" s="1377" t="s">
        <v>488</v>
      </c>
      <c r="D409" s="1211">
        <v>100</v>
      </c>
      <c r="E409" s="307">
        <v>0.4</v>
      </c>
      <c r="F409" s="308">
        <v>0.4</v>
      </c>
      <c r="G409" s="309">
        <v>9.8000000000000007</v>
      </c>
      <c r="H409" s="1064">
        <v>47</v>
      </c>
      <c r="I409" s="959">
        <v>92</v>
      </c>
      <c r="J409" s="1212" t="s">
        <v>641</v>
      </c>
    </row>
    <row r="410" spans="2:10">
      <c r="B410" s="317" t="s">
        <v>210</v>
      </c>
      <c r="D410" s="936">
        <f>D403+D406+D407+D408+D409+120+80</f>
        <v>630</v>
      </c>
      <c r="E410" s="521">
        <f>SUM(E403:E409)</f>
        <v>22.158000000000001</v>
      </c>
      <c r="F410" s="445">
        <f>SUM(F403:F409)</f>
        <v>19.38</v>
      </c>
      <c r="G410" s="320">
        <f>SUM(G403:G409)</f>
        <v>80.114999999999995</v>
      </c>
      <c r="H410" s="592">
        <f>SUM(H403:H409)</f>
        <v>586.01</v>
      </c>
      <c r="I410" s="1214" t="s">
        <v>316</v>
      </c>
      <c r="J410" s="1215" t="s">
        <v>207</v>
      </c>
    </row>
    <row r="411" spans="2:10">
      <c r="B411" s="330"/>
      <c r="C411" s="331" t="s">
        <v>11</v>
      </c>
      <c r="D411" s="527">
        <v>0.25</v>
      </c>
      <c r="E411" s="333">
        <v>19.25</v>
      </c>
      <c r="F411" s="334">
        <v>19.75</v>
      </c>
      <c r="G411" s="335">
        <v>83.75</v>
      </c>
      <c r="H411" s="1217">
        <v>587.5</v>
      </c>
      <c r="I411" s="1253">
        <f>H411-H410</f>
        <v>1.4900000000000091</v>
      </c>
      <c r="J411" s="630" t="s">
        <v>468</v>
      </c>
    </row>
    <row r="412" spans="2:10">
      <c r="B412" s="345"/>
      <c r="C412" s="346" t="s">
        <v>476</v>
      </c>
      <c r="D412" s="1242"/>
      <c r="E412" s="1243">
        <f>(E410*100/E674)-25</f>
        <v>3.7766233766233803</v>
      </c>
      <c r="F412" s="308">
        <f>(F410*100/F674)-25</f>
        <v>-0.46835443037974755</v>
      </c>
      <c r="G412" s="308">
        <f>(G410*100/G674)-25</f>
        <v>-1.0850746268656728</v>
      </c>
      <c r="H412" s="1244">
        <f>(H410*100/H674)-25</f>
        <v>-6.3404255319149172E-2</v>
      </c>
      <c r="I412" s="1238"/>
      <c r="J412" s="1239"/>
    </row>
    <row r="413" spans="2:10" ht="15.75" customHeight="1">
      <c r="B413" s="1175"/>
      <c r="C413" s="1192" t="s">
        <v>123</v>
      </c>
      <c r="D413" s="1175"/>
      <c r="E413" s="9"/>
      <c r="F413" s="556"/>
      <c r="G413" s="556"/>
      <c r="H413" s="556"/>
      <c r="I413" s="1232"/>
      <c r="J413" s="1232"/>
    </row>
    <row r="414" spans="2:10">
      <c r="B414" s="1200"/>
      <c r="C414" s="1288" t="s">
        <v>857</v>
      </c>
      <c r="D414" s="1207">
        <v>60</v>
      </c>
      <c r="E414" s="251">
        <v>1.0249999999999999</v>
      </c>
      <c r="F414" s="251">
        <v>3.0030000000000001</v>
      </c>
      <c r="G414" s="251">
        <v>5.0750000000000002</v>
      </c>
      <c r="H414" s="260">
        <v>51.42</v>
      </c>
      <c r="I414" s="1221">
        <v>13</v>
      </c>
      <c r="J414" s="1222" t="s">
        <v>858</v>
      </c>
    </row>
    <row r="415" spans="2:10">
      <c r="B415" s="1200"/>
      <c r="C415" s="1291" t="s">
        <v>859</v>
      </c>
      <c r="D415" s="1198">
        <v>200</v>
      </c>
      <c r="E415" s="267">
        <v>2.3199999999999998</v>
      </c>
      <c r="F415" s="259">
        <v>3.32</v>
      </c>
      <c r="G415" s="259">
        <v>16.536000000000001</v>
      </c>
      <c r="H415" s="250">
        <v>99.304000000000002</v>
      </c>
      <c r="I415" s="1284">
        <v>32</v>
      </c>
      <c r="J415" s="1224" t="s">
        <v>982</v>
      </c>
    </row>
    <row r="416" spans="2:10">
      <c r="B416" s="1197" t="s">
        <v>193</v>
      </c>
      <c r="C416" s="1378" t="s">
        <v>996</v>
      </c>
      <c r="D416" s="1198">
        <v>90</v>
      </c>
      <c r="E416" s="257">
        <v>13.682</v>
      </c>
      <c r="F416" s="431">
        <v>13.629</v>
      </c>
      <c r="G416" s="258">
        <v>15.798999999999999</v>
      </c>
      <c r="H416" s="250">
        <v>225.09200000000001</v>
      </c>
      <c r="I416" s="1199">
        <v>66</v>
      </c>
      <c r="J416" s="1056" t="s">
        <v>726</v>
      </c>
    </row>
    <row r="417" spans="2:10">
      <c r="B417" s="1205" t="s">
        <v>320</v>
      </c>
      <c r="C417" s="1291" t="s">
        <v>724</v>
      </c>
      <c r="D417" s="1198">
        <v>180</v>
      </c>
      <c r="E417" s="267">
        <v>5.13</v>
      </c>
      <c r="F417" s="259">
        <v>6.633</v>
      </c>
      <c r="G417" s="259">
        <v>19.62</v>
      </c>
      <c r="H417" s="441">
        <v>158.4</v>
      </c>
      <c r="I417" s="1199">
        <v>39</v>
      </c>
      <c r="J417" s="1056" t="s">
        <v>860</v>
      </c>
    </row>
    <row r="418" spans="2:10" ht="15">
      <c r="B418" s="1206" t="s">
        <v>12</v>
      </c>
      <c r="C418" s="1201" t="s">
        <v>327</v>
      </c>
      <c r="D418" s="246">
        <v>200</v>
      </c>
      <c r="E418" s="432">
        <v>1</v>
      </c>
      <c r="F418" s="259">
        <v>0</v>
      </c>
      <c r="G418" s="259">
        <v>25.4</v>
      </c>
      <c r="H418" s="1379">
        <v>105.6</v>
      </c>
      <c r="I418" s="1284">
        <v>91</v>
      </c>
      <c r="J418" s="1056" t="s">
        <v>571</v>
      </c>
    </row>
    <row r="419" spans="2:10">
      <c r="B419" s="1227" t="s">
        <v>201</v>
      </c>
      <c r="C419" s="971" t="s">
        <v>10</v>
      </c>
      <c r="D419" s="1198">
        <v>50</v>
      </c>
      <c r="E419" s="257">
        <v>1.925</v>
      </c>
      <c r="F419" s="258">
        <v>0.68799999999999994</v>
      </c>
      <c r="G419" s="259">
        <v>27.1</v>
      </c>
      <c r="H419" s="250">
        <v>122.292</v>
      </c>
      <c r="I419" s="1202">
        <v>20</v>
      </c>
      <c r="J419" s="1056" t="s">
        <v>9</v>
      </c>
    </row>
    <row r="420" spans="2:10">
      <c r="B420" s="1200"/>
      <c r="C420" s="1380" t="s">
        <v>428</v>
      </c>
      <c r="D420" s="1207">
        <v>30</v>
      </c>
      <c r="E420" s="1063">
        <v>1.6950000000000001</v>
      </c>
      <c r="F420" s="296">
        <v>0.45</v>
      </c>
      <c r="G420" s="296">
        <v>12.56</v>
      </c>
      <c r="H420" s="250">
        <v>61.07</v>
      </c>
      <c r="I420" s="1202">
        <v>21</v>
      </c>
      <c r="J420" s="1208" t="s">
        <v>9</v>
      </c>
    </row>
    <row r="421" spans="2:10">
      <c r="B421" s="317" t="s">
        <v>196</v>
      </c>
      <c r="C421" s="723"/>
      <c r="D421" s="170">
        <f>SUM(D414:D420)</f>
        <v>810</v>
      </c>
      <c r="E421" s="405">
        <f>SUM(E414:E420)</f>
        <v>26.777000000000001</v>
      </c>
      <c r="F421" s="445">
        <f>SUM(F414:F420)</f>
        <v>27.722999999999995</v>
      </c>
      <c r="G421" s="319">
        <f>SUM(G414:G420)</f>
        <v>122.09</v>
      </c>
      <c r="H421" s="592">
        <f>SUM(H414:H420)</f>
        <v>823.17800000000011</v>
      </c>
      <c r="I421" s="1214" t="s">
        <v>316</v>
      </c>
      <c r="J421" s="1215" t="s">
        <v>207</v>
      </c>
    </row>
    <row r="422" spans="2:10">
      <c r="B422" s="330"/>
      <c r="C422" s="331" t="s">
        <v>11</v>
      </c>
      <c r="D422" s="527">
        <v>0.35</v>
      </c>
      <c r="E422" s="333">
        <v>26.95</v>
      </c>
      <c r="F422" s="334">
        <v>27.65</v>
      </c>
      <c r="G422" s="335">
        <v>117.25</v>
      </c>
      <c r="H422" s="1217">
        <v>822.5</v>
      </c>
      <c r="I422" s="1253">
        <f>H422-H421</f>
        <v>-0.67800000000011096</v>
      </c>
      <c r="J422" s="630" t="s">
        <v>468</v>
      </c>
    </row>
    <row r="423" spans="2:10">
      <c r="B423" s="345"/>
      <c r="C423" s="346" t="s">
        <v>476</v>
      </c>
      <c r="D423" s="1242"/>
      <c r="E423" s="1243">
        <f>(E421*100/E674)-35</f>
        <v>-0.22467532467532436</v>
      </c>
      <c r="F423" s="308">
        <f>(F421*100/F674)-35</f>
        <v>9.2405063291138845E-2</v>
      </c>
      <c r="G423" s="308">
        <f>(G421*100/G674)-35</f>
        <v>1.444776119402988</v>
      </c>
      <c r="H423" s="1244">
        <f>(H421*100/H674)-35</f>
        <v>2.8851063829797852E-2</v>
      </c>
      <c r="I423" s="1238"/>
      <c r="J423" s="1239"/>
    </row>
    <row r="424" spans="2:10">
      <c r="B424" s="1175"/>
      <c r="C424" s="404" t="s">
        <v>244</v>
      </c>
      <c r="D424" s="1175"/>
      <c r="E424" s="9"/>
      <c r="F424" s="1381"/>
      <c r="G424" s="1381"/>
      <c r="H424" s="1381"/>
      <c r="I424" s="1232"/>
      <c r="J424" s="1232"/>
    </row>
    <row r="425" spans="2:10">
      <c r="B425" s="1200"/>
      <c r="C425" s="971" t="s">
        <v>536</v>
      </c>
      <c r="D425" s="1198">
        <v>200</v>
      </c>
      <c r="E425" s="267">
        <v>0.3</v>
      </c>
      <c r="F425" s="259">
        <v>0.01</v>
      </c>
      <c r="G425" s="258">
        <v>14.757</v>
      </c>
      <c r="H425" s="260">
        <v>61.11</v>
      </c>
      <c r="I425" s="1202">
        <v>83</v>
      </c>
      <c r="J425" s="1224" t="s">
        <v>489</v>
      </c>
    </row>
    <row r="426" spans="2:10">
      <c r="B426" s="1200"/>
      <c r="C426" s="776" t="s">
        <v>793</v>
      </c>
      <c r="D426" s="1198">
        <v>105</v>
      </c>
      <c r="E426" s="257">
        <v>3.7029999999999998</v>
      </c>
      <c r="F426" s="431">
        <v>7.38</v>
      </c>
      <c r="G426" s="258">
        <v>11.255000000000001</v>
      </c>
      <c r="H426" s="250">
        <v>121.36</v>
      </c>
      <c r="I426" s="1199">
        <v>42</v>
      </c>
      <c r="J426" s="1056" t="s">
        <v>861</v>
      </c>
    </row>
    <row r="427" spans="2:10">
      <c r="B427" s="204"/>
      <c r="C427" s="1201" t="s">
        <v>10</v>
      </c>
      <c r="D427" s="1198">
        <v>20</v>
      </c>
      <c r="E427" s="267">
        <v>0.77</v>
      </c>
      <c r="F427" s="259">
        <v>0.27500000000000002</v>
      </c>
      <c r="G427" s="259">
        <v>10.84</v>
      </c>
      <c r="H427" s="390">
        <v>48.914999999999999</v>
      </c>
      <c r="I427" s="1202">
        <v>20</v>
      </c>
      <c r="J427" s="1056" t="s">
        <v>9</v>
      </c>
    </row>
    <row r="428" spans="2:10">
      <c r="B428" s="402" t="s">
        <v>256</v>
      </c>
      <c r="C428" s="403"/>
      <c r="D428" s="404">
        <f>SUM(D425:D427)</f>
        <v>325</v>
      </c>
      <c r="E428" s="405">
        <f>SUM(E425:E427)</f>
        <v>4.7729999999999997</v>
      </c>
      <c r="F428" s="445">
        <f>SUM(F425:F427)</f>
        <v>7.665</v>
      </c>
      <c r="G428" s="319">
        <f>SUM(G425:G427)</f>
        <v>36.852000000000004</v>
      </c>
      <c r="H428" s="592">
        <f>SUM(H425:H427)</f>
        <v>231.38499999999999</v>
      </c>
      <c r="I428" s="1214" t="s">
        <v>316</v>
      </c>
      <c r="J428" s="1215" t="s">
        <v>207</v>
      </c>
    </row>
    <row r="429" spans="2:10">
      <c r="B429" s="330"/>
      <c r="C429" s="331" t="s">
        <v>11</v>
      </c>
      <c r="D429" s="527">
        <v>0.1</v>
      </c>
      <c r="E429" s="333">
        <v>7.7</v>
      </c>
      <c r="F429" s="334">
        <v>7.9</v>
      </c>
      <c r="G429" s="335">
        <v>33.5</v>
      </c>
      <c r="H429" s="1217">
        <v>235</v>
      </c>
      <c r="I429" s="1382">
        <f>H429-H428</f>
        <v>3.6150000000000091</v>
      </c>
      <c r="J429" s="1383"/>
    </row>
    <row r="430" spans="2:10">
      <c r="B430" s="345"/>
      <c r="C430" s="346" t="s">
        <v>476</v>
      </c>
      <c r="D430" s="1242"/>
      <c r="E430" s="1243">
        <f>(E428*100/E674)-10</f>
        <v>-3.8012987012987018</v>
      </c>
      <c r="F430" s="308">
        <f>(F428*100/F674)-10</f>
        <v>-0.29746835443038044</v>
      </c>
      <c r="G430" s="308">
        <f>(G428*100/G674)-10</f>
        <v>1.0005970149253738</v>
      </c>
      <c r="H430" s="1244">
        <f>(H428*100/H674)-10</f>
        <v>-0.15382978723404328</v>
      </c>
      <c r="I430" s="1238"/>
      <c r="J430" s="1239"/>
    </row>
    <row r="432" spans="2:10" ht="15.5">
      <c r="B432" s="38"/>
      <c r="C432" s="512"/>
      <c r="D432" s="69"/>
      <c r="E432" s="682"/>
      <c r="F432" s="682"/>
      <c r="G432" s="682"/>
      <c r="H432" s="140"/>
      <c r="I432" s="69"/>
      <c r="J432" s="69"/>
    </row>
    <row r="433" spans="2:10">
      <c r="B433" s="462"/>
      <c r="C433" s="403" t="s">
        <v>315</v>
      </c>
      <c r="D433" s="463"/>
      <c r="E433" s="464">
        <f>E410+E421</f>
        <v>48.935000000000002</v>
      </c>
      <c r="F433" s="407">
        <f>F410+F421</f>
        <v>47.102999999999994</v>
      </c>
      <c r="G433" s="407">
        <f>G410+G421</f>
        <v>202.20499999999998</v>
      </c>
      <c r="H433" s="603">
        <f>H410+H421</f>
        <v>1409.1880000000001</v>
      </c>
      <c r="I433" s="1214" t="s">
        <v>316</v>
      </c>
      <c r="J433" s="1215" t="s">
        <v>207</v>
      </c>
    </row>
    <row r="434" spans="2:10">
      <c r="B434" s="470"/>
      <c r="C434" s="471" t="s">
        <v>11</v>
      </c>
      <c r="D434" s="527">
        <v>0.6</v>
      </c>
      <c r="E434" s="952">
        <v>46.2</v>
      </c>
      <c r="F434" s="338">
        <v>47.4</v>
      </c>
      <c r="G434" s="339">
        <v>201</v>
      </c>
      <c r="H434" s="1240">
        <v>1410</v>
      </c>
      <c r="I434" s="1267">
        <f>H434-H433</f>
        <v>0.81199999999989814</v>
      </c>
      <c r="J434" s="630" t="s">
        <v>468</v>
      </c>
    </row>
    <row r="435" spans="2:10">
      <c r="B435" s="345"/>
      <c r="C435" s="346" t="s">
        <v>476</v>
      </c>
      <c r="D435" s="1242"/>
      <c r="E435" s="1243">
        <f>(E433*100/E674)-60</f>
        <v>3.5519480519480524</v>
      </c>
      <c r="F435" s="308">
        <f>(F433*100/F674)-60</f>
        <v>-0.37594936708861582</v>
      </c>
      <c r="G435" s="308">
        <f>(G433*100/G674)-60</f>
        <v>0.35970149253731165</v>
      </c>
      <c r="H435" s="1244">
        <f>(H433*100/H674)-60</f>
        <v>-3.455319148935132E-2</v>
      </c>
      <c r="I435" s="1238"/>
      <c r="J435" s="1239"/>
    </row>
    <row r="438" spans="2:10">
      <c r="B438" s="462"/>
      <c r="C438" s="403" t="s">
        <v>314</v>
      </c>
      <c r="D438" s="463"/>
      <c r="E438" s="464">
        <f>E421+E428</f>
        <v>31.55</v>
      </c>
      <c r="F438" s="407">
        <f>F421+F428</f>
        <v>35.387999999999998</v>
      </c>
      <c r="G438" s="407">
        <f>G421+G428</f>
        <v>158.94200000000001</v>
      </c>
      <c r="H438" s="603">
        <f>H421+H428</f>
        <v>1054.5630000000001</v>
      </c>
      <c r="I438" s="1214" t="s">
        <v>316</v>
      </c>
      <c r="J438" s="1215" t="s">
        <v>207</v>
      </c>
    </row>
    <row r="439" spans="2:10">
      <c r="B439" s="470"/>
      <c r="C439" s="471" t="s">
        <v>11</v>
      </c>
      <c r="D439" s="527">
        <v>0.45</v>
      </c>
      <c r="E439" s="333">
        <v>34.65</v>
      </c>
      <c r="F439" s="334">
        <v>35.549999999999997</v>
      </c>
      <c r="G439" s="335">
        <v>150.75</v>
      </c>
      <c r="H439" s="1217">
        <v>1057.5</v>
      </c>
      <c r="I439" s="1296">
        <f>H439-H438</f>
        <v>2.9369999999998981</v>
      </c>
      <c r="J439" s="630" t="s">
        <v>468</v>
      </c>
    </row>
    <row r="440" spans="2:10">
      <c r="B440" s="345"/>
      <c r="C440" s="346" t="s">
        <v>476</v>
      </c>
      <c r="D440" s="1242"/>
      <c r="E440" s="1243">
        <f>(E438*100/E674)-45</f>
        <v>-4.0259740259740227</v>
      </c>
      <c r="F440" s="308">
        <f>(F438*100/F674)-45</f>
        <v>-0.20506329113924693</v>
      </c>
      <c r="G440" s="308">
        <f>(G438*100/G674)-45</f>
        <v>2.4453731343283636</v>
      </c>
      <c r="H440" s="1244">
        <f>(H438*100/H674)-45</f>
        <v>-0.12497872340424721</v>
      </c>
      <c r="I440" s="1238"/>
      <c r="J440" s="1239"/>
    </row>
    <row r="443" spans="2:10">
      <c r="B443" s="462"/>
      <c r="C443" s="403" t="s">
        <v>257</v>
      </c>
      <c r="D443" s="463"/>
      <c r="E443" s="1034">
        <f>E410+E421+E428</f>
        <v>53.707999999999998</v>
      </c>
      <c r="F443" s="1073">
        <f>F410+F421+F428</f>
        <v>54.767999999999994</v>
      </c>
      <c r="G443" s="1073">
        <f>G410+G421+G428</f>
        <v>239.05699999999999</v>
      </c>
      <c r="H443" s="1075">
        <f>H410+H421+H428</f>
        <v>1640.5730000000001</v>
      </c>
      <c r="I443" s="1214" t="s">
        <v>316</v>
      </c>
      <c r="J443" s="1215" t="s">
        <v>207</v>
      </c>
    </row>
    <row r="444" spans="2:10">
      <c r="B444" s="355"/>
      <c r="C444" s="731" t="s">
        <v>11</v>
      </c>
      <c r="D444" s="527">
        <v>0.7</v>
      </c>
      <c r="E444" s="333">
        <v>53.9</v>
      </c>
      <c r="F444" s="334">
        <v>55.3</v>
      </c>
      <c r="G444" s="335">
        <v>234.5</v>
      </c>
      <c r="H444" s="1217">
        <v>1645</v>
      </c>
      <c r="I444" s="1296">
        <f>H444-H443</f>
        <v>4.4269999999999072</v>
      </c>
      <c r="J444" s="630" t="s">
        <v>468</v>
      </c>
    </row>
    <row r="445" spans="2:10">
      <c r="B445" s="345"/>
      <c r="C445" s="346" t="s">
        <v>476</v>
      </c>
      <c r="D445" s="1242"/>
      <c r="E445" s="1243">
        <f>(E443*100/E674)-70</f>
        <v>-0.24935064935064588</v>
      </c>
      <c r="F445" s="308">
        <f>(F443*100/F674)-70</f>
        <v>-0.67341772151900159</v>
      </c>
      <c r="G445" s="308">
        <f>(G443*100/G674)-70</f>
        <v>1.360298507462673</v>
      </c>
      <c r="H445" s="1244">
        <f>(H443*100/H674)-70</f>
        <v>-0.18838297872339638</v>
      </c>
      <c r="I445" s="1238"/>
      <c r="J445" s="1239"/>
    </row>
    <row r="446" spans="2:10">
      <c r="E446" s="9"/>
      <c r="F446" s="9"/>
      <c r="G446" s="9"/>
      <c r="H446" s="9"/>
    </row>
    <row r="447" spans="2:10">
      <c r="D447" s="13"/>
    </row>
    <row r="448" spans="2:10">
      <c r="D448" s="13" t="s">
        <v>212</v>
      </c>
      <c r="G448" s="1370"/>
      <c r="H448" s="1370"/>
    </row>
    <row r="449" spans="2:10">
      <c r="B449" s="91" t="s">
        <v>473</v>
      </c>
      <c r="D449"/>
      <c r="E449"/>
      <c r="I449"/>
      <c r="J449"/>
    </row>
    <row r="450" spans="2:10">
      <c r="C450" s="91" t="s">
        <v>208</v>
      </c>
      <c r="E450"/>
      <c r="F450"/>
      <c r="G450" s="91"/>
      <c r="H450" s="91"/>
      <c r="I450" s="36"/>
      <c r="J450" s="36"/>
    </row>
    <row r="451" spans="2:10" ht="15.5">
      <c r="B451" s="111" t="s">
        <v>209</v>
      </c>
      <c r="C451" s="36"/>
      <c r="D451"/>
      <c r="E451" s="111" t="s">
        <v>0</v>
      </c>
      <c r="F451"/>
      <c r="G451" s="2" t="s">
        <v>1074</v>
      </c>
      <c r="H451" s="36"/>
      <c r="I451" s="36"/>
      <c r="J451" s="159"/>
    </row>
    <row r="452" spans="2:10" ht="18.5">
      <c r="C452" s="1"/>
      <c r="D452" s="1330" t="s">
        <v>379</v>
      </c>
      <c r="E452" s="173"/>
      <c r="F452" s="173"/>
      <c r="G452" s="265"/>
      <c r="H452" s="174"/>
      <c r="I452" s="9"/>
    </row>
    <row r="453" spans="2:10">
      <c r="C453" s="91"/>
      <c r="E453" s="9"/>
      <c r="F453" s="9"/>
      <c r="G453" s="1273"/>
      <c r="H453" s="1273"/>
      <c r="I453" s="9"/>
    </row>
    <row r="454" spans="2:10">
      <c r="B454" s="1174" t="s">
        <v>179</v>
      </c>
      <c r="C454" s="1175"/>
      <c r="D454" s="1176" t="s">
        <v>180</v>
      </c>
      <c r="E454" s="1384" t="s">
        <v>181</v>
      </c>
      <c r="F454" s="164"/>
      <c r="G454" s="164"/>
      <c r="H454" s="1177" t="s">
        <v>182</v>
      </c>
      <c r="I454" s="1177" t="s">
        <v>183</v>
      </c>
      <c r="J454" s="1179" t="s">
        <v>184</v>
      </c>
    </row>
    <row r="455" spans="2:10">
      <c r="B455" s="1180" t="s">
        <v>185</v>
      </c>
      <c r="C455" s="178" t="s">
        <v>186</v>
      </c>
      <c r="D455" s="1181" t="s">
        <v>187</v>
      </c>
      <c r="E455" s="1182" t="s">
        <v>188</v>
      </c>
      <c r="F455" s="1182" t="s">
        <v>56</v>
      </c>
      <c r="G455" s="1182" t="s">
        <v>57</v>
      </c>
      <c r="H455" s="1183" t="s">
        <v>189</v>
      </c>
      <c r="I455" s="1385" t="s">
        <v>190</v>
      </c>
      <c r="J455" s="1185" t="s">
        <v>360</v>
      </c>
    </row>
    <row r="456" spans="2:10">
      <c r="B456" s="1186"/>
      <c r="C456" s="1187"/>
      <c r="D456" s="1188"/>
      <c r="E456" s="206" t="s">
        <v>6</v>
      </c>
      <c r="F456" s="206" t="s">
        <v>7</v>
      </c>
      <c r="G456" s="206" t="s">
        <v>8</v>
      </c>
      <c r="H456" s="1189" t="s">
        <v>191</v>
      </c>
      <c r="I456" s="1191" t="s">
        <v>192</v>
      </c>
      <c r="J456" s="1191" t="s">
        <v>359</v>
      </c>
    </row>
    <row r="457" spans="2:10">
      <c r="B457" s="355"/>
      <c r="C457" s="1274" t="s">
        <v>158</v>
      </c>
      <c r="D457" s="498"/>
      <c r="E457" s="1194"/>
      <c r="F457" s="235"/>
      <c r="G457" s="235"/>
      <c r="H457" s="499"/>
      <c r="I457" s="1247"/>
      <c r="J457" s="1196"/>
    </row>
    <row r="458" spans="2:10">
      <c r="B458" s="1275" t="s">
        <v>193</v>
      </c>
      <c r="C458" s="1201" t="s">
        <v>863</v>
      </c>
      <c r="D458" s="1207">
        <v>60</v>
      </c>
      <c r="E458" s="251">
        <v>0.87</v>
      </c>
      <c r="F458" s="251">
        <v>3.6</v>
      </c>
      <c r="G458" s="251">
        <v>5.04</v>
      </c>
      <c r="H458" s="260">
        <v>56.4</v>
      </c>
      <c r="I458" s="1221">
        <v>14</v>
      </c>
      <c r="J458" s="1203" t="s">
        <v>548</v>
      </c>
    </row>
    <row r="459" spans="2:10">
      <c r="B459" s="1277" t="s">
        <v>320</v>
      </c>
      <c r="C459" s="1201" t="s">
        <v>151</v>
      </c>
      <c r="D459" s="1198">
        <v>200</v>
      </c>
      <c r="E459" s="267">
        <v>15.542999999999999</v>
      </c>
      <c r="F459" s="259">
        <v>15.225</v>
      </c>
      <c r="G459" s="964">
        <v>27.169</v>
      </c>
      <c r="H459" s="535">
        <v>311.31700000000001</v>
      </c>
      <c r="I459" s="1225">
        <v>54</v>
      </c>
      <c r="J459" s="1056" t="s">
        <v>557</v>
      </c>
    </row>
    <row r="460" spans="2:10">
      <c r="B460" s="778"/>
      <c r="C460" s="1201" t="s">
        <v>161</v>
      </c>
      <c r="D460" s="1198">
        <v>200</v>
      </c>
      <c r="E460" s="267">
        <v>0.6</v>
      </c>
      <c r="F460" s="259">
        <v>0.1</v>
      </c>
      <c r="G460" s="258">
        <v>20.100000000000001</v>
      </c>
      <c r="H460" s="260">
        <v>80.766000000000005</v>
      </c>
      <c r="I460" s="1202">
        <v>82</v>
      </c>
      <c r="J460" s="1224" t="s">
        <v>570</v>
      </c>
    </row>
    <row r="461" spans="2:10" ht="15">
      <c r="B461" s="1386" t="s">
        <v>12</v>
      </c>
      <c r="C461" s="1201" t="s">
        <v>10</v>
      </c>
      <c r="D461" s="1198">
        <v>40</v>
      </c>
      <c r="E461" s="267">
        <v>1.54</v>
      </c>
      <c r="F461" s="259">
        <v>0.55000000000000004</v>
      </c>
      <c r="G461" s="259">
        <v>21.68</v>
      </c>
      <c r="H461" s="260">
        <v>97.83</v>
      </c>
      <c r="I461" s="1199">
        <v>20</v>
      </c>
      <c r="J461" s="1056" t="s">
        <v>9</v>
      </c>
    </row>
    <row r="462" spans="2:10">
      <c r="B462" s="1283" t="s">
        <v>202</v>
      </c>
      <c r="C462" s="1286" t="s">
        <v>428</v>
      </c>
      <c r="D462" s="1207">
        <v>20</v>
      </c>
      <c r="E462" s="295">
        <v>1.1299999999999999</v>
      </c>
      <c r="F462" s="296">
        <v>0.3</v>
      </c>
      <c r="G462" s="296">
        <v>8.3729999999999993</v>
      </c>
      <c r="H462" s="250">
        <v>40.712000000000003</v>
      </c>
      <c r="I462" s="1202">
        <v>21</v>
      </c>
      <c r="J462" s="1208" t="s">
        <v>9</v>
      </c>
    </row>
    <row r="463" spans="2:10">
      <c r="B463" s="402" t="s">
        <v>210</v>
      </c>
      <c r="C463" s="484"/>
      <c r="D463" s="170">
        <f>SUM(D458:D462)</f>
        <v>520</v>
      </c>
      <c r="E463" s="521">
        <f>SUM(E458:E462)</f>
        <v>19.683</v>
      </c>
      <c r="F463" s="445">
        <f>SUM(F458:F462)</f>
        <v>19.775000000000002</v>
      </c>
      <c r="G463" s="320">
        <f>SUM(G458:G462)</f>
        <v>82.362000000000009</v>
      </c>
      <c r="H463" s="592">
        <f>SUM(H458:H462)</f>
        <v>587.02499999999998</v>
      </c>
      <c r="I463" s="1214" t="s">
        <v>316</v>
      </c>
      <c r="J463" s="1215" t="s">
        <v>207</v>
      </c>
    </row>
    <row r="464" spans="2:10">
      <c r="B464" s="330"/>
      <c r="C464" s="331" t="s">
        <v>11</v>
      </c>
      <c r="D464" s="527">
        <v>0.25</v>
      </c>
      <c r="E464" s="333">
        <v>19.25</v>
      </c>
      <c r="F464" s="334">
        <v>19.75</v>
      </c>
      <c r="G464" s="335">
        <v>83.75</v>
      </c>
      <c r="H464" s="1217">
        <v>587.5</v>
      </c>
      <c r="I464" s="1296">
        <f>H464-H463</f>
        <v>0.47500000000002274</v>
      </c>
      <c r="J464" s="630" t="s">
        <v>468</v>
      </c>
    </row>
    <row r="465" spans="2:10">
      <c r="B465" s="345"/>
      <c r="C465" s="346" t="s">
        <v>476</v>
      </c>
      <c r="D465" s="1242"/>
      <c r="E465" s="1243">
        <f>(E463*100/E674)-25</f>
        <v>0.56233766233766147</v>
      </c>
      <c r="F465" s="308">
        <f>(F463*100/F674)-25</f>
        <v>3.1645569620255998E-2</v>
      </c>
      <c r="G465" s="308">
        <f>(G463*100/G674)-25</f>
        <v>-0.41432835820895164</v>
      </c>
      <c r="H465" s="1244">
        <f>(H463*100/H674)-25</f>
        <v>-2.0212765957445811E-2</v>
      </c>
      <c r="I465" s="1238"/>
      <c r="J465" s="1239"/>
    </row>
    <row r="466" spans="2:10" ht="15" customHeight="1">
      <c r="B466" s="1175"/>
      <c r="C466" s="714" t="s">
        <v>123</v>
      </c>
      <c r="D466" s="1175"/>
      <c r="E466" s="9"/>
      <c r="F466" s="556"/>
      <c r="G466" s="556"/>
      <c r="H466" s="556"/>
      <c r="I466" s="1232"/>
      <c r="J466" s="1232"/>
    </row>
    <row r="467" spans="2:10">
      <c r="B467" s="1197" t="s">
        <v>193</v>
      </c>
      <c r="C467" s="707" t="s">
        <v>729</v>
      </c>
      <c r="D467" s="1207">
        <v>60</v>
      </c>
      <c r="E467" s="248">
        <v>0.72</v>
      </c>
      <c r="F467" s="248">
        <v>3.6</v>
      </c>
      <c r="G467" s="248">
        <v>6.72</v>
      </c>
      <c r="H467" s="260">
        <v>62.4</v>
      </c>
      <c r="I467" s="1221">
        <v>11</v>
      </c>
      <c r="J467" s="1222" t="s">
        <v>864</v>
      </c>
    </row>
    <row r="468" spans="2:10">
      <c r="B468" s="1205" t="s">
        <v>320</v>
      </c>
      <c r="C468" s="776" t="s">
        <v>661</v>
      </c>
      <c r="D468" s="1207">
        <v>200</v>
      </c>
      <c r="E468" s="295">
        <v>1.04</v>
      </c>
      <c r="F468" s="296">
        <v>3.54</v>
      </c>
      <c r="G468" s="296">
        <v>2.76</v>
      </c>
      <c r="H468" s="643">
        <v>47.2</v>
      </c>
      <c r="I468" s="1284">
        <v>25</v>
      </c>
      <c r="J468" s="1224" t="s">
        <v>865</v>
      </c>
    </row>
    <row r="469" spans="2:10" ht="15">
      <c r="B469" s="1206" t="s">
        <v>12</v>
      </c>
      <c r="C469" s="256" t="s">
        <v>666</v>
      </c>
      <c r="D469" s="1207">
        <v>190</v>
      </c>
      <c r="E469" s="541">
        <v>17.521000000000001</v>
      </c>
      <c r="F469" s="296">
        <v>9.3770000000000007</v>
      </c>
      <c r="G469" s="626">
        <v>36.170999999999999</v>
      </c>
      <c r="H469" s="260">
        <v>296.59399999999999</v>
      </c>
      <c r="I469" s="1221">
        <v>61</v>
      </c>
      <c r="J469" s="1249" t="s">
        <v>866</v>
      </c>
    </row>
    <row r="470" spans="2:10">
      <c r="B470" s="1227" t="s">
        <v>202</v>
      </c>
      <c r="C470" s="658" t="s">
        <v>802</v>
      </c>
      <c r="D470" s="1198">
        <v>200</v>
      </c>
      <c r="E470" s="267">
        <v>3</v>
      </c>
      <c r="F470" s="259">
        <v>2.2000000000000002</v>
      </c>
      <c r="G470" s="259">
        <v>13.643000000000001</v>
      </c>
      <c r="H470" s="260">
        <v>85.885999999999996</v>
      </c>
      <c r="I470" s="1202">
        <v>77</v>
      </c>
      <c r="J470" s="1056" t="s">
        <v>867</v>
      </c>
    </row>
    <row r="471" spans="2:10" ht="14.25" customHeight="1">
      <c r="B471" s="1200"/>
      <c r="C471" s="722" t="s">
        <v>526</v>
      </c>
      <c r="D471" s="1198">
        <v>30</v>
      </c>
      <c r="E471" s="267">
        <v>2.25</v>
      </c>
      <c r="F471" s="258">
        <v>3.5339999999999998</v>
      </c>
      <c r="G471" s="259">
        <v>22.32</v>
      </c>
      <c r="H471" s="260">
        <v>130.08600000000001</v>
      </c>
      <c r="I471" s="848">
        <v>22</v>
      </c>
      <c r="J471" s="1056" t="s">
        <v>9</v>
      </c>
    </row>
    <row r="472" spans="2:10">
      <c r="B472" s="1200"/>
      <c r="C472" s="1201" t="s">
        <v>10</v>
      </c>
      <c r="D472" s="1198">
        <v>40</v>
      </c>
      <c r="E472" s="267">
        <v>1.54</v>
      </c>
      <c r="F472" s="259">
        <v>0.55000000000000004</v>
      </c>
      <c r="G472" s="259">
        <v>21.68</v>
      </c>
      <c r="H472" s="260">
        <v>97.83</v>
      </c>
      <c r="I472" s="1199">
        <v>20</v>
      </c>
      <c r="J472" s="1056" t="s">
        <v>9</v>
      </c>
    </row>
    <row r="473" spans="2:10" ht="14.4" customHeight="1">
      <c r="B473" s="1200"/>
      <c r="C473" s="1380" t="s">
        <v>428</v>
      </c>
      <c r="D473" s="1207">
        <v>30</v>
      </c>
      <c r="E473" s="1063">
        <v>1.6950000000000001</v>
      </c>
      <c r="F473" s="296">
        <v>0.45</v>
      </c>
      <c r="G473" s="296">
        <v>12.56</v>
      </c>
      <c r="H473" s="250">
        <v>61.07</v>
      </c>
      <c r="I473" s="1202">
        <v>21</v>
      </c>
      <c r="J473" s="1208" t="s">
        <v>9</v>
      </c>
    </row>
    <row r="474" spans="2:10">
      <c r="B474" s="204"/>
      <c r="C474" s="1250" t="s">
        <v>322</v>
      </c>
      <c r="D474" s="1211">
        <v>100</v>
      </c>
      <c r="E474" s="295">
        <v>0.34</v>
      </c>
      <c r="F474" s="297">
        <v>0.34</v>
      </c>
      <c r="G474" s="296">
        <v>8.4</v>
      </c>
      <c r="H474" s="1292">
        <v>40.29</v>
      </c>
      <c r="I474" s="567">
        <v>93</v>
      </c>
      <c r="J474" s="1234" t="s">
        <v>836</v>
      </c>
    </row>
    <row r="475" spans="2:10">
      <c r="B475" s="317" t="s">
        <v>196</v>
      </c>
      <c r="C475" s="403"/>
      <c r="D475" s="987">
        <f>SUM(D467:D474)</f>
        <v>850</v>
      </c>
      <c r="E475" s="405">
        <f>SUM(E467:E474)</f>
        <v>28.106000000000002</v>
      </c>
      <c r="F475" s="445">
        <f>SUM(F467:F474)</f>
        <v>23.591000000000001</v>
      </c>
      <c r="G475" s="319">
        <f>SUM(G467:G474)</f>
        <v>124.25400000000002</v>
      </c>
      <c r="H475" s="592">
        <f>SUM(H467:H474)</f>
        <v>821.35599999999999</v>
      </c>
      <c r="I475" s="1214" t="s">
        <v>316</v>
      </c>
      <c r="J475" s="1215" t="s">
        <v>207</v>
      </c>
    </row>
    <row r="476" spans="2:10">
      <c r="B476" s="330"/>
      <c r="C476" s="331" t="s">
        <v>11</v>
      </c>
      <c r="D476" s="527">
        <v>0.35</v>
      </c>
      <c r="E476" s="333">
        <v>26.95</v>
      </c>
      <c r="F476" s="334">
        <v>27.65</v>
      </c>
      <c r="G476" s="335">
        <v>117.25</v>
      </c>
      <c r="H476" s="1217">
        <v>822.5</v>
      </c>
      <c r="I476" s="1296">
        <f>H476-H475</f>
        <v>1.1440000000000055</v>
      </c>
      <c r="J476" s="630" t="s">
        <v>468</v>
      </c>
    </row>
    <row r="477" spans="2:10">
      <c r="B477" s="345"/>
      <c r="C477" s="346" t="s">
        <v>476</v>
      </c>
      <c r="D477" s="1242"/>
      <c r="E477" s="1243">
        <f>(E475*100/E674)-35</f>
        <v>1.5012987012987082</v>
      </c>
      <c r="F477" s="308">
        <f>(F475*100/F674)-35</f>
        <v>-5.1379746835443036</v>
      </c>
      <c r="G477" s="308">
        <f>(G475*100/G674)-35</f>
        <v>2.0907462686567229</v>
      </c>
      <c r="H477" s="1244">
        <f>(H475*100/H674)-35</f>
        <v>-4.8680851063828356E-2</v>
      </c>
      <c r="I477" s="1238"/>
      <c r="J477" s="1239"/>
    </row>
    <row r="478" spans="2:10">
      <c r="B478" s="425" t="s">
        <v>193</v>
      </c>
      <c r="C478" s="1097" t="s">
        <v>244</v>
      </c>
      <c r="D478" s="171"/>
      <c r="E478" s="656"/>
      <c r="F478" s="556"/>
      <c r="G478" s="556"/>
      <c r="H478" s="664"/>
      <c r="I478" s="1112"/>
      <c r="J478" s="1112"/>
    </row>
    <row r="479" spans="2:10">
      <c r="B479" s="1277" t="s">
        <v>320</v>
      </c>
      <c r="C479" s="1278" t="s">
        <v>1010</v>
      </c>
      <c r="D479" s="246">
        <v>200</v>
      </c>
      <c r="E479" s="267">
        <v>5.8</v>
      </c>
      <c r="F479" s="259">
        <v>5</v>
      </c>
      <c r="G479" s="259">
        <v>8</v>
      </c>
      <c r="H479" s="660">
        <v>101</v>
      </c>
      <c r="I479" s="1199">
        <v>90</v>
      </c>
      <c r="J479" s="1234" t="s">
        <v>755</v>
      </c>
    </row>
    <row r="480" spans="2:10" ht="14.4" customHeight="1">
      <c r="B480" s="1386" t="s">
        <v>12</v>
      </c>
      <c r="C480" s="1387" t="s">
        <v>868</v>
      </c>
      <c r="D480" s="294" t="s">
        <v>788</v>
      </c>
      <c r="E480" s="366">
        <v>1.1200000000000001</v>
      </c>
      <c r="F480" s="297">
        <v>2.415</v>
      </c>
      <c r="G480" s="505">
        <v>16.350000000000001</v>
      </c>
      <c r="H480" s="441">
        <v>91.614999999999995</v>
      </c>
      <c r="I480" s="1221">
        <v>71</v>
      </c>
      <c r="J480" s="1208" t="s">
        <v>778</v>
      </c>
    </row>
    <row r="481" spans="2:10" ht="14.4" customHeight="1">
      <c r="B481" s="1386" t="s">
        <v>12</v>
      </c>
      <c r="C481" s="1388" t="s">
        <v>869</v>
      </c>
      <c r="D481" s="630"/>
      <c r="E481" s="62"/>
      <c r="F481" s="239"/>
      <c r="G481" s="62"/>
      <c r="H481" s="241"/>
      <c r="I481" s="1109"/>
      <c r="J481" s="1282" t="s">
        <v>1001</v>
      </c>
    </row>
    <row r="482" spans="2:10">
      <c r="B482" s="1285" t="s">
        <v>202</v>
      </c>
      <c r="C482" s="1293" t="s">
        <v>780</v>
      </c>
      <c r="D482" s="1211">
        <v>20</v>
      </c>
      <c r="E482" s="267">
        <v>0.77</v>
      </c>
      <c r="F482" s="259">
        <v>0.38</v>
      </c>
      <c r="G482" s="259">
        <v>10.28</v>
      </c>
      <c r="H482" s="250">
        <v>45.22</v>
      </c>
      <c r="I482" s="1295">
        <v>19</v>
      </c>
      <c r="J482" s="1056" t="s">
        <v>9</v>
      </c>
    </row>
    <row r="483" spans="2:10">
      <c r="B483" s="317" t="s">
        <v>256</v>
      </c>
      <c r="C483" s="403"/>
      <c r="D483" s="42">
        <f>D479+D482+100+20</f>
        <v>340</v>
      </c>
      <c r="E483" s="405">
        <f>SUM(E479:E482)</f>
        <v>7.6899999999999995</v>
      </c>
      <c r="F483" s="445">
        <f>SUM(F479:F482)</f>
        <v>7.7949999999999999</v>
      </c>
      <c r="G483" s="319">
        <f>SUM(G479:G482)</f>
        <v>34.630000000000003</v>
      </c>
      <c r="H483" s="592">
        <f>SUM(H479:H482)</f>
        <v>237.83500000000001</v>
      </c>
      <c r="I483" s="1214" t="s">
        <v>316</v>
      </c>
      <c r="J483" s="1215" t="s">
        <v>207</v>
      </c>
    </row>
    <row r="484" spans="2:10">
      <c r="B484" s="330"/>
      <c r="C484" s="331" t="s">
        <v>11</v>
      </c>
      <c r="D484" s="527">
        <v>0.1</v>
      </c>
      <c r="E484" s="333">
        <v>7.7</v>
      </c>
      <c r="F484" s="334">
        <v>7.9</v>
      </c>
      <c r="G484" s="335">
        <v>33.5</v>
      </c>
      <c r="H484" s="1217">
        <v>235</v>
      </c>
      <c r="I484" s="1296">
        <f>H484-H483</f>
        <v>-2.835000000000008</v>
      </c>
      <c r="J484" s="630" t="s">
        <v>468</v>
      </c>
    </row>
    <row r="485" spans="2:10">
      <c r="B485" s="345"/>
      <c r="C485" s="346" t="s">
        <v>476</v>
      </c>
      <c r="D485" s="1242"/>
      <c r="E485" s="1243">
        <f>(E483*100/E674)-10</f>
        <v>-1.2987012987013102E-2</v>
      </c>
      <c r="F485" s="308">
        <f>(F483*100/F674)-10</f>
        <v>-0.13291139240506311</v>
      </c>
      <c r="G485" s="308">
        <f>(G483*100/G674)-10</f>
        <v>0.33731343283582227</v>
      </c>
      <c r="H485" s="1244">
        <f>(H483*100/H674)-10</f>
        <v>0.12063829787233971</v>
      </c>
      <c r="I485" s="1238"/>
      <c r="J485" s="1239"/>
    </row>
    <row r="486" spans="2:10">
      <c r="E486" s="267">
        <v>3</v>
      </c>
      <c r="F486" s="259">
        <v>2.2000000000000002</v>
      </c>
      <c r="G486" s="259">
        <v>10.9</v>
      </c>
      <c r="H486" s="260">
        <v>75</v>
      </c>
    </row>
    <row r="487" spans="2:10" ht="15.5">
      <c r="B487" s="38"/>
      <c r="C487" s="512"/>
      <c r="D487" s="69"/>
      <c r="E487" s="682">
        <f>E470-E486</f>
        <v>0</v>
      </c>
      <c r="F487" s="682">
        <f t="shared" ref="F487:H487" si="11">F470-F486</f>
        <v>0</v>
      </c>
      <c r="G487" s="682">
        <f t="shared" si="11"/>
        <v>2.7430000000000003</v>
      </c>
      <c r="H487" s="682">
        <f t="shared" si="11"/>
        <v>10.885999999999996</v>
      </c>
      <c r="I487" s="69"/>
      <c r="J487" s="69"/>
    </row>
    <row r="488" spans="2:10">
      <c r="B488" s="462"/>
      <c r="C488" s="403" t="s">
        <v>315</v>
      </c>
      <c r="D488" s="463"/>
      <c r="E488" s="464">
        <f>E463+E475</f>
        <v>47.789000000000001</v>
      </c>
      <c r="F488" s="407">
        <f>F463+F475</f>
        <v>43.366</v>
      </c>
      <c r="G488" s="407">
        <f>G463+G475</f>
        <v>206.61600000000004</v>
      </c>
      <c r="H488" s="603">
        <f>H463+H475</f>
        <v>1408.3809999999999</v>
      </c>
      <c r="I488" s="1214" t="s">
        <v>316</v>
      </c>
      <c r="J488" s="1215" t="s">
        <v>207</v>
      </c>
    </row>
    <row r="489" spans="2:10">
      <c r="B489" s="470"/>
      <c r="C489" s="471" t="s">
        <v>11</v>
      </c>
      <c r="D489" s="1389">
        <v>0.6</v>
      </c>
      <c r="E489" s="952">
        <v>46.2</v>
      </c>
      <c r="F489" s="338">
        <v>47.4</v>
      </c>
      <c r="G489" s="339">
        <v>201</v>
      </c>
      <c r="H489" s="1240">
        <v>1410</v>
      </c>
      <c r="I489" s="1390">
        <f>H489-H488</f>
        <v>1.6190000000001419</v>
      </c>
      <c r="J489" s="630" t="s">
        <v>468</v>
      </c>
    </row>
    <row r="490" spans="2:10">
      <c r="B490" s="345"/>
      <c r="C490" s="346" t="s">
        <v>476</v>
      </c>
      <c r="D490" s="1242"/>
      <c r="E490" s="1243">
        <f>(E488*100/E674)-60</f>
        <v>2.0636363636363697</v>
      </c>
      <c r="F490" s="308">
        <f>(F488*100/F674)-60</f>
        <v>-5.1063291139240476</v>
      </c>
      <c r="G490" s="308">
        <f>(G488*100/G674)-60</f>
        <v>1.6764179104477819</v>
      </c>
      <c r="H490" s="1244">
        <f>(H488*100/H674)-60</f>
        <v>-6.8893617021288378E-2</v>
      </c>
      <c r="I490" s="185"/>
      <c r="J490" s="186"/>
    </row>
    <row r="491" spans="2:10">
      <c r="G491" s="1370">
        <f>G469-G487</f>
        <v>33.427999999999997</v>
      </c>
      <c r="H491" s="1370">
        <f>H469-H487</f>
        <v>285.70799999999997</v>
      </c>
    </row>
    <row r="493" spans="2:10">
      <c r="B493" s="462"/>
      <c r="C493" s="403" t="s">
        <v>314</v>
      </c>
      <c r="D493" s="463"/>
      <c r="E493" s="464">
        <f>E475+E483</f>
        <v>35.795999999999999</v>
      </c>
      <c r="F493" s="407">
        <f>F475+F483</f>
        <v>31.386000000000003</v>
      </c>
      <c r="G493" s="407">
        <f>G475+G483</f>
        <v>158.88400000000001</v>
      </c>
      <c r="H493" s="603">
        <f>H475+H483</f>
        <v>1059.191</v>
      </c>
      <c r="I493" s="1214" t="s">
        <v>316</v>
      </c>
      <c r="J493" s="1215" t="s">
        <v>207</v>
      </c>
    </row>
    <row r="494" spans="2:10">
      <c r="B494" s="470"/>
      <c r="C494" s="471" t="s">
        <v>11</v>
      </c>
      <c r="D494" s="527">
        <v>0.45</v>
      </c>
      <c r="E494" s="333">
        <v>34.65</v>
      </c>
      <c r="F494" s="334">
        <v>35.549999999999997</v>
      </c>
      <c r="G494" s="335">
        <v>150.75</v>
      </c>
      <c r="H494" s="1217">
        <v>1057.5</v>
      </c>
      <c r="I494" s="1390">
        <f>H494-H493</f>
        <v>-1.6910000000000309</v>
      </c>
      <c r="J494" s="630" t="s">
        <v>468</v>
      </c>
    </row>
    <row r="495" spans="2:10">
      <c r="B495" s="345"/>
      <c r="C495" s="346" t="s">
        <v>476</v>
      </c>
      <c r="D495" s="1242"/>
      <c r="E495" s="1243">
        <f>(E493*100/E674)-45</f>
        <v>1.4883116883116898</v>
      </c>
      <c r="F495" s="308">
        <f>(F493*100/F674)-45</f>
        <v>-5.2708860759493632</v>
      </c>
      <c r="G495" s="308">
        <f>(G493*100/G674)-45</f>
        <v>2.4280597014925434</v>
      </c>
      <c r="H495" s="1244">
        <f>(H493*100/H674)-45</f>
        <v>7.1957446808511349E-2</v>
      </c>
      <c r="I495" s="185"/>
      <c r="J495" s="186"/>
    </row>
    <row r="497" spans="2:10">
      <c r="B497" s="10"/>
      <c r="C497" s="10"/>
      <c r="D497" s="9"/>
      <c r="E497" s="9"/>
      <c r="F497" s="9"/>
      <c r="G497" s="9"/>
      <c r="H497" s="9"/>
      <c r="I497" s="9"/>
      <c r="J497" s="9"/>
    </row>
    <row r="498" spans="2:10">
      <c r="B498" s="462"/>
      <c r="C498" s="403" t="s">
        <v>257</v>
      </c>
      <c r="D498" s="463"/>
      <c r="E498" s="1034">
        <f>E463+E475+E483</f>
        <v>55.478999999999999</v>
      </c>
      <c r="F498" s="1073">
        <f>F463+F475+F483</f>
        <v>51.161000000000001</v>
      </c>
      <c r="G498" s="1073">
        <f>G463+G475+G483</f>
        <v>241.24600000000004</v>
      </c>
      <c r="H498" s="1075">
        <f>H463+H475+H483</f>
        <v>1646.2159999999999</v>
      </c>
      <c r="I498" s="1214" t="s">
        <v>316</v>
      </c>
      <c r="J498" s="1215" t="s">
        <v>207</v>
      </c>
    </row>
    <row r="499" spans="2:10">
      <c r="B499" s="330"/>
      <c r="C499" s="331" t="s">
        <v>11</v>
      </c>
      <c r="D499" s="527">
        <v>0.7</v>
      </c>
      <c r="E499" s="333">
        <v>53.9</v>
      </c>
      <c r="F499" s="334">
        <v>55.3</v>
      </c>
      <c r="G499" s="335">
        <v>234.5</v>
      </c>
      <c r="H499" s="1217">
        <v>1645</v>
      </c>
      <c r="I499" s="1296">
        <f>H499-H498</f>
        <v>-1.2159999999998945</v>
      </c>
      <c r="J499" s="630" t="s">
        <v>468</v>
      </c>
    </row>
    <row r="500" spans="2:10">
      <c r="B500" s="345"/>
      <c r="C500" s="346" t="s">
        <v>476</v>
      </c>
      <c r="D500" s="1242"/>
      <c r="E500" s="1243">
        <f>(E498*100/E674)-70</f>
        <v>2.0506493506493513</v>
      </c>
      <c r="F500" s="308">
        <f>(F498*100/F674)-70</f>
        <v>-5.2392405063291108</v>
      </c>
      <c r="G500" s="308">
        <f>(G498*100/G674)-70</f>
        <v>2.0137313432835953</v>
      </c>
      <c r="H500" s="1244">
        <f>(H498*100/H674)-70</f>
        <v>5.1744680851058433E-2</v>
      </c>
      <c r="I500" s="1242"/>
      <c r="J500" s="1329"/>
    </row>
    <row r="501" spans="2:10">
      <c r="B501" s="60"/>
      <c r="C501" s="43"/>
      <c r="D501" s="75"/>
      <c r="E501" s="104"/>
      <c r="F501" s="104"/>
      <c r="G501" s="104"/>
      <c r="H501" s="104"/>
      <c r="I501" s="92"/>
      <c r="J501" s="92"/>
    </row>
    <row r="502" spans="2:10">
      <c r="D502" s="13" t="s">
        <v>212</v>
      </c>
    </row>
    <row r="503" spans="2:10">
      <c r="B503" s="91" t="s">
        <v>473</v>
      </c>
      <c r="D503"/>
      <c r="E503"/>
      <c r="I503"/>
      <c r="J503"/>
    </row>
    <row r="504" spans="2:10">
      <c r="C504" s="91" t="s">
        <v>208</v>
      </c>
      <c r="E504"/>
      <c r="F504"/>
      <c r="G504" s="91"/>
      <c r="H504" s="91"/>
      <c r="I504" s="36"/>
      <c r="J504" s="36"/>
    </row>
    <row r="505" spans="2:10" ht="15.5">
      <c r="B505" s="111" t="s">
        <v>209</v>
      </c>
      <c r="C505" s="36"/>
      <c r="D505"/>
      <c r="E505" s="111" t="s">
        <v>0</v>
      </c>
      <c r="F505"/>
      <c r="G505" s="2" t="s">
        <v>1074</v>
      </c>
      <c r="H505" s="36"/>
      <c r="I505" s="36"/>
      <c r="J505" s="159"/>
    </row>
    <row r="506" spans="2:10" ht="18.5">
      <c r="C506" s="1"/>
      <c r="D506" s="1330" t="s">
        <v>379</v>
      </c>
    </row>
    <row r="507" spans="2:10">
      <c r="E507" s="265"/>
      <c r="F507" s="265"/>
      <c r="G507" s="265"/>
      <c r="H507" s="174"/>
    </row>
    <row r="508" spans="2:10">
      <c r="E508" s="1391"/>
      <c r="F508" s="1391"/>
      <c r="G508" s="1391"/>
      <c r="H508" s="1391"/>
    </row>
    <row r="509" spans="2:10">
      <c r="B509" s="1174" t="s">
        <v>179</v>
      </c>
      <c r="C509" s="1175"/>
      <c r="D509" s="1176" t="s">
        <v>180</v>
      </c>
      <c r="E509" s="164" t="s">
        <v>181</v>
      </c>
      <c r="F509" s="164"/>
      <c r="G509" s="164"/>
      <c r="H509" s="1177" t="s">
        <v>182</v>
      </c>
      <c r="I509" s="1178" t="s">
        <v>183</v>
      </c>
      <c r="J509" s="1179" t="s">
        <v>184</v>
      </c>
    </row>
    <row r="510" spans="2:10" ht="14.25" customHeight="1">
      <c r="B510" s="1180" t="s">
        <v>185</v>
      </c>
      <c r="C510" s="178" t="s">
        <v>186</v>
      </c>
      <c r="D510" s="1181" t="s">
        <v>187</v>
      </c>
      <c r="E510" s="1182" t="s">
        <v>188</v>
      </c>
      <c r="F510" s="1182" t="s">
        <v>56</v>
      </c>
      <c r="G510" s="1182" t="s">
        <v>57</v>
      </c>
      <c r="H510" s="1183" t="s">
        <v>189</v>
      </c>
      <c r="I510" s="1184" t="s">
        <v>190</v>
      </c>
      <c r="J510" s="1185" t="s">
        <v>360</v>
      </c>
    </row>
    <row r="511" spans="2:10" ht="14.4" customHeight="1">
      <c r="B511" s="1186"/>
      <c r="C511" s="1187"/>
      <c r="D511" s="1188"/>
      <c r="E511" s="206" t="s">
        <v>6</v>
      </c>
      <c r="F511" s="206" t="s">
        <v>7</v>
      </c>
      <c r="G511" s="206" t="s">
        <v>8</v>
      </c>
      <c r="H511" s="1189" t="s">
        <v>191</v>
      </c>
      <c r="I511" s="1190" t="s">
        <v>192</v>
      </c>
      <c r="J511" s="1191" t="s">
        <v>359</v>
      </c>
    </row>
    <row r="512" spans="2:10">
      <c r="B512" s="1175"/>
      <c r="C512" s="1392" t="s">
        <v>158</v>
      </c>
      <c r="D512" s="1393"/>
      <c r="E512" s="1394"/>
      <c r="F512" s="1077"/>
      <c r="G512" s="1077"/>
      <c r="H512" s="614"/>
      <c r="I512" s="1247"/>
      <c r="J512" s="1196"/>
    </row>
    <row r="513" spans="2:10">
      <c r="B513" s="1197" t="s">
        <v>193</v>
      </c>
      <c r="C513" s="1201" t="s">
        <v>527</v>
      </c>
      <c r="D513" s="1198">
        <v>205</v>
      </c>
      <c r="E513" s="267">
        <v>7.4279999999999999</v>
      </c>
      <c r="F513" s="259">
        <v>6.069</v>
      </c>
      <c r="G513" s="386">
        <v>39.982999999999997</v>
      </c>
      <c r="H513" s="250">
        <v>244.261</v>
      </c>
      <c r="I513" s="848">
        <v>34</v>
      </c>
      <c r="J513" s="1224" t="s">
        <v>452</v>
      </c>
    </row>
    <row r="514" spans="2:10">
      <c r="B514" s="1200"/>
      <c r="C514" s="1395" t="s">
        <v>962</v>
      </c>
      <c r="D514" s="233">
        <v>10</v>
      </c>
      <c r="E514" s="752">
        <v>0.08</v>
      </c>
      <c r="F514" s="442">
        <v>7.25</v>
      </c>
      <c r="G514" s="442">
        <v>0.13</v>
      </c>
      <c r="H514" s="268">
        <v>66.09</v>
      </c>
      <c r="I514" s="1199">
        <v>16</v>
      </c>
      <c r="J514" s="1396" t="s">
        <v>963</v>
      </c>
    </row>
    <row r="515" spans="2:10">
      <c r="B515" s="1205" t="s">
        <v>320</v>
      </c>
      <c r="C515" s="979" t="s">
        <v>1068</v>
      </c>
      <c r="D515" s="1198">
        <v>200</v>
      </c>
      <c r="E515" s="257">
        <v>3.66</v>
      </c>
      <c r="F515" s="258">
        <v>2.847</v>
      </c>
      <c r="G515" s="258">
        <v>11.625</v>
      </c>
      <c r="H515" s="390">
        <v>86.763000000000005</v>
      </c>
      <c r="I515" s="848">
        <v>87</v>
      </c>
      <c r="J515" s="1224" t="s">
        <v>1069</v>
      </c>
    </row>
    <row r="516" spans="2:10" ht="15">
      <c r="B516" s="1206" t="s">
        <v>12</v>
      </c>
      <c r="C516" s="1397" t="s">
        <v>10</v>
      </c>
      <c r="D516" s="1198">
        <v>40</v>
      </c>
      <c r="E516" s="267">
        <v>1.54</v>
      </c>
      <c r="F516" s="259">
        <v>0.55000000000000004</v>
      </c>
      <c r="G516" s="259">
        <v>21.68</v>
      </c>
      <c r="H516" s="250">
        <v>97.83</v>
      </c>
      <c r="I516" s="1202">
        <v>20</v>
      </c>
      <c r="J516" s="1056" t="s">
        <v>9</v>
      </c>
    </row>
    <row r="517" spans="2:10">
      <c r="B517" s="1227" t="s">
        <v>203</v>
      </c>
      <c r="C517" s="1380" t="s">
        <v>428</v>
      </c>
      <c r="D517" s="1207">
        <v>20</v>
      </c>
      <c r="E517" s="295">
        <v>1.1299999999999999</v>
      </c>
      <c r="F517" s="296">
        <v>0.3</v>
      </c>
      <c r="G517" s="296">
        <v>8.3729999999999993</v>
      </c>
      <c r="H517" s="250">
        <v>40.712000000000003</v>
      </c>
      <c r="I517" s="1202">
        <v>21</v>
      </c>
      <c r="J517" s="1208" t="s">
        <v>9</v>
      </c>
    </row>
    <row r="518" spans="2:10">
      <c r="B518" s="204"/>
      <c r="C518" s="1377" t="s">
        <v>324</v>
      </c>
      <c r="D518" s="1211">
        <v>100</v>
      </c>
      <c r="E518" s="307">
        <v>0.78100000000000003</v>
      </c>
      <c r="F518" s="308">
        <v>0.15</v>
      </c>
      <c r="G518" s="309">
        <v>12.21</v>
      </c>
      <c r="H518" s="1016">
        <v>53.281999999999996</v>
      </c>
      <c r="I518" s="959">
        <v>94</v>
      </c>
      <c r="J518" s="1224" t="s">
        <v>485</v>
      </c>
    </row>
    <row r="519" spans="2:10">
      <c r="B519" s="317" t="s">
        <v>210</v>
      </c>
      <c r="D519" s="638">
        <f>SUM(D513:D518)</f>
        <v>575</v>
      </c>
      <c r="E519" s="521">
        <f>SUM(E513:E518)</f>
        <v>14.618999999999998</v>
      </c>
      <c r="F519" s="445">
        <f>SUM(F513:F518)</f>
        <v>17.166</v>
      </c>
      <c r="G519" s="320">
        <f>SUM(G513:G518)</f>
        <v>94.001000000000005</v>
      </c>
      <c r="H519" s="592">
        <f>SUM(H513:H518)</f>
        <v>588.9380000000001</v>
      </c>
      <c r="I519" s="1214" t="s">
        <v>316</v>
      </c>
      <c r="J519" s="1215" t="s">
        <v>207</v>
      </c>
    </row>
    <row r="520" spans="2:10">
      <c r="B520" s="330"/>
      <c r="C520" s="331" t="s">
        <v>11</v>
      </c>
      <c r="D520" s="527">
        <v>0.25</v>
      </c>
      <c r="E520" s="333">
        <v>19.25</v>
      </c>
      <c r="F520" s="334">
        <v>19.75</v>
      </c>
      <c r="G520" s="335">
        <v>83.75</v>
      </c>
      <c r="H520" s="1217">
        <v>587.5</v>
      </c>
      <c r="I520" s="1253">
        <f>H520-H519</f>
        <v>-1.4380000000001019</v>
      </c>
      <c r="J520" s="630" t="s">
        <v>468</v>
      </c>
    </row>
    <row r="521" spans="2:10">
      <c r="B521" s="345"/>
      <c r="C521" s="346" t="s">
        <v>476</v>
      </c>
      <c r="D521" s="1242"/>
      <c r="E521" s="1243">
        <f>(E519*100/E674)-25</f>
        <v>-6.014285714285716</v>
      </c>
      <c r="F521" s="308">
        <f>(F519*100/F674)-25</f>
        <v>-3.2708860759493668</v>
      </c>
      <c r="G521" s="308">
        <f>(G519*100/G674)-25</f>
        <v>3.0600000000000023</v>
      </c>
      <c r="H521" s="1244">
        <f>(H519*100/H674)-25</f>
        <v>6.1191489361707596E-2</v>
      </c>
      <c r="I521" s="1238"/>
      <c r="J521" s="1239"/>
    </row>
    <row r="522" spans="2:10">
      <c r="B522" s="1175"/>
      <c r="C522" s="1274" t="s">
        <v>123</v>
      </c>
      <c r="D522" s="171"/>
      <c r="E522" s="9"/>
      <c r="F522" s="556"/>
      <c r="G522" s="556"/>
      <c r="H522" s="556"/>
      <c r="I522" s="1232"/>
      <c r="J522" s="1232"/>
    </row>
    <row r="523" spans="2:10">
      <c r="B523" s="1205" t="s">
        <v>320</v>
      </c>
      <c r="C523" s="256" t="s">
        <v>679</v>
      </c>
      <c r="D523" s="1198">
        <v>60</v>
      </c>
      <c r="E523" s="267">
        <v>0.82499999999999996</v>
      </c>
      <c r="F523" s="259">
        <v>2.7</v>
      </c>
      <c r="G523" s="259">
        <v>4.5750000000000002</v>
      </c>
      <c r="H523" s="260">
        <v>45.6</v>
      </c>
      <c r="I523" s="1199">
        <v>15</v>
      </c>
      <c r="J523" s="1234" t="s">
        <v>678</v>
      </c>
    </row>
    <row r="524" spans="2:10">
      <c r="B524" s="1200"/>
      <c r="C524" s="1201" t="s">
        <v>681</v>
      </c>
      <c r="D524" s="1018">
        <v>200</v>
      </c>
      <c r="E524" s="267">
        <v>4.08</v>
      </c>
      <c r="F524" s="259">
        <v>2.2200000000000002</v>
      </c>
      <c r="G524" s="259">
        <v>14.56</v>
      </c>
      <c r="H524" s="1398">
        <v>94.58</v>
      </c>
      <c r="I524" s="1258">
        <v>28</v>
      </c>
      <c r="J524" s="1399" t="s">
        <v>682</v>
      </c>
    </row>
    <row r="525" spans="2:10">
      <c r="B525" s="1200"/>
      <c r="C525" s="1400" t="s">
        <v>999</v>
      </c>
      <c r="D525" s="294">
        <v>105</v>
      </c>
      <c r="E525" s="261">
        <v>15.19</v>
      </c>
      <c r="F525" s="248">
        <v>13.74</v>
      </c>
      <c r="G525" s="248">
        <v>10.01</v>
      </c>
      <c r="H525" s="250">
        <v>224.46</v>
      </c>
      <c r="I525" s="1225">
        <v>68</v>
      </c>
      <c r="J525" s="1401" t="s">
        <v>672</v>
      </c>
    </row>
    <row r="526" spans="2:10" ht="15">
      <c r="B526" s="1206" t="s">
        <v>12</v>
      </c>
      <c r="C526" s="1402" t="s">
        <v>687</v>
      </c>
      <c r="D526" s="294">
        <v>150</v>
      </c>
      <c r="E526" s="267">
        <v>3.7719999999999998</v>
      </c>
      <c r="F526" s="259">
        <v>7.1150000000000002</v>
      </c>
      <c r="G526" s="386">
        <v>10.629</v>
      </c>
      <c r="H526" s="643">
        <v>121.715</v>
      </c>
      <c r="I526" s="1225">
        <v>41</v>
      </c>
      <c r="J526" s="1208" t="s">
        <v>684</v>
      </c>
    </row>
    <row r="527" spans="2:10">
      <c r="B527" s="1227" t="s">
        <v>203</v>
      </c>
      <c r="C527" s="1403" t="s">
        <v>875</v>
      </c>
      <c r="D527" s="294">
        <v>200</v>
      </c>
      <c r="E527" s="257">
        <v>0.56100000000000005</v>
      </c>
      <c r="F527" s="258">
        <v>0.113</v>
      </c>
      <c r="G527" s="258">
        <v>37.173000000000002</v>
      </c>
      <c r="H527" s="260">
        <v>151.94999999999999</v>
      </c>
      <c r="I527" s="1202">
        <v>85</v>
      </c>
      <c r="J527" s="1224" t="s">
        <v>742</v>
      </c>
    </row>
    <row r="528" spans="2:10">
      <c r="B528" s="1200"/>
      <c r="C528" s="971" t="s">
        <v>10</v>
      </c>
      <c r="D528" s="1198">
        <v>50</v>
      </c>
      <c r="E528" s="257">
        <v>1.925</v>
      </c>
      <c r="F528" s="258">
        <v>0.68799999999999994</v>
      </c>
      <c r="G528" s="259">
        <v>27.1</v>
      </c>
      <c r="H528" s="250">
        <v>122.292</v>
      </c>
      <c r="I528" s="1202">
        <v>20</v>
      </c>
      <c r="J528" s="1056" t="s">
        <v>9</v>
      </c>
    </row>
    <row r="529" spans="2:10">
      <c r="B529" s="204"/>
      <c r="C529" s="1380" t="s">
        <v>428</v>
      </c>
      <c r="D529" s="1207">
        <v>30</v>
      </c>
      <c r="E529" s="1063">
        <v>1.6950000000000001</v>
      </c>
      <c r="F529" s="296">
        <v>0.45</v>
      </c>
      <c r="G529" s="296">
        <v>12.56</v>
      </c>
      <c r="H529" s="250">
        <v>61.07</v>
      </c>
      <c r="I529" s="1202">
        <v>21</v>
      </c>
      <c r="J529" s="1208" t="s">
        <v>9</v>
      </c>
    </row>
    <row r="530" spans="2:10">
      <c r="B530" s="317" t="s">
        <v>196</v>
      </c>
      <c r="C530" s="403"/>
      <c r="D530" s="1404">
        <f>SUM(D523:D529)</f>
        <v>795</v>
      </c>
      <c r="E530" s="405">
        <f>SUM(E523:E529)</f>
        <v>28.047999999999998</v>
      </c>
      <c r="F530" s="445">
        <f>SUM(F523:F529)</f>
        <v>27.025999999999996</v>
      </c>
      <c r="G530" s="319">
        <f>SUM(G523:G529)</f>
        <v>116.607</v>
      </c>
      <c r="H530" s="592">
        <f>SUM(H523:H529)</f>
        <v>821.66700000000014</v>
      </c>
      <c r="I530" s="1214" t="s">
        <v>316</v>
      </c>
      <c r="J530" s="1215" t="s">
        <v>207</v>
      </c>
    </row>
    <row r="531" spans="2:10">
      <c r="B531" s="330"/>
      <c r="C531" s="331" t="s">
        <v>11</v>
      </c>
      <c r="D531" s="527">
        <v>0.35</v>
      </c>
      <c r="E531" s="333">
        <v>26.95</v>
      </c>
      <c r="F531" s="334">
        <v>27.65</v>
      </c>
      <c r="G531" s="335">
        <v>117.25</v>
      </c>
      <c r="H531" s="1217">
        <v>822.5</v>
      </c>
      <c r="I531" s="1253">
        <f>H531-H530</f>
        <v>0.8329999999998563</v>
      </c>
      <c r="J531" s="630" t="s">
        <v>468</v>
      </c>
    </row>
    <row r="532" spans="2:10">
      <c r="B532" s="345"/>
      <c r="C532" s="346" t="s">
        <v>476</v>
      </c>
      <c r="D532" s="1242"/>
      <c r="E532" s="1243">
        <f>(E530*100/E674)-35</f>
        <v>1.4259740259740212</v>
      </c>
      <c r="F532" s="308">
        <f>(F530*100/F674)-35</f>
        <v>-0.7898734177215232</v>
      </c>
      <c r="G532" s="308">
        <f>(G530*100/G674)-35</f>
        <v>-0.19194029850746119</v>
      </c>
      <c r="H532" s="1244">
        <f>(H530*100/H674)-35</f>
        <v>-3.5446808510634753E-2</v>
      </c>
      <c r="I532" s="1238"/>
      <c r="J532" s="1239"/>
    </row>
    <row r="533" spans="2:10">
      <c r="B533" s="1097" t="s">
        <v>193</v>
      </c>
      <c r="C533" s="425" t="s">
        <v>244</v>
      </c>
      <c r="D533" s="1175"/>
      <c r="E533" s="656"/>
      <c r="F533" s="556"/>
      <c r="G533" s="556"/>
      <c r="H533" s="664"/>
      <c r="I533" s="1112"/>
      <c r="J533" s="1232"/>
    </row>
    <row r="534" spans="2:10">
      <c r="B534" s="1205" t="s">
        <v>320</v>
      </c>
      <c r="C534" s="1261" t="s">
        <v>122</v>
      </c>
      <c r="D534" s="1198">
        <v>200</v>
      </c>
      <c r="E534" s="295">
        <v>1</v>
      </c>
      <c r="F534" s="296">
        <v>0.2</v>
      </c>
      <c r="G534" s="296">
        <v>20.2</v>
      </c>
      <c r="H534" s="377">
        <v>86</v>
      </c>
      <c r="I534" s="1284">
        <v>91</v>
      </c>
      <c r="J534" s="1405" t="s">
        <v>572</v>
      </c>
    </row>
    <row r="535" spans="2:10" ht="15">
      <c r="B535" s="1206" t="s">
        <v>12</v>
      </c>
      <c r="C535" s="1406" t="s">
        <v>872</v>
      </c>
      <c r="D535" s="1407" t="s">
        <v>269</v>
      </c>
      <c r="E535" s="257">
        <v>5.1769999999999996</v>
      </c>
      <c r="F535" s="258">
        <v>6.9020000000000001</v>
      </c>
      <c r="G535" s="259">
        <v>6.21</v>
      </c>
      <c r="H535" s="377">
        <v>108.26600000000001</v>
      </c>
      <c r="I535" s="848">
        <v>56</v>
      </c>
      <c r="J535" s="1408" t="s">
        <v>456</v>
      </c>
    </row>
    <row r="536" spans="2:10">
      <c r="B536" s="1209" t="s">
        <v>203</v>
      </c>
      <c r="C536" s="1303" t="s">
        <v>428</v>
      </c>
      <c r="D536" s="1211">
        <v>20</v>
      </c>
      <c r="E536" s="295">
        <v>1.1299999999999999</v>
      </c>
      <c r="F536" s="296">
        <v>0.3</v>
      </c>
      <c r="G536" s="296">
        <v>8.3729999999999993</v>
      </c>
      <c r="H536" s="250">
        <v>40.712000000000003</v>
      </c>
      <c r="I536" s="1202">
        <v>21</v>
      </c>
      <c r="J536" s="1409" t="s">
        <v>9</v>
      </c>
    </row>
    <row r="537" spans="2:10">
      <c r="B537" s="317" t="s">
        <v>256</v>
      </c>
      <c r="C537" s="444"/>
      <c r="D537" s="42">
        <f>D534+D536+80+20</f>
        <v>320</v>
      </c>
      <c r="E537" s="405">
        <f>SUM(E534:E536)</f>
        <v>7.3069999999999995</v>
      </c>
      <c r="F537" s="445">
        <f>SUM(F534:F536)</f>
        <v>7.4020000000000001</v>
      </c>
      <c r="G537" s="319">
        <f>SUM(G534:G536)</f>
        <v>34.783000000000001</v>
      </c>
      <c r="H537" s="592">
        <f>SUM(H534:H536)</f>
        <v>234.97800000000001</v>
      </c>
      <c r="I537" s="1214" t="s">
        <v>316</v>
      </c>
      <c r="J537" s="1215" t="s">
        <v>207</v>
      </c>
    </row>
    <row r="538" spans="2:10">
      <c r="B538" s="330"/>
      <c r="C538" s="331" t="s">
        <v>11</v>
      </c>
      <c r="D538" s="527">
        <v>0.1</v>
      </c>
      <c r="E538" s="333">
        <v>7.7</v>
      </c>
      <c r="F538" s="334">
        <v>7.9</v>
      </c>
      <c r="G538" s="335">
        <v>33.5</v>
      </c>
      <c r="H538" s="1217">
        <v>235</v>
      </c>
      <c r="I538" s="1296">
        <f>H538-H537</f>
        <v>2.199999999999136E-2</v>
      </c>
      <c r="J538" s="630" t="s">
        <v>468</v>
      </c>
    </row>
    <row r="539" spans="2:10">
      <c r="B539" s="345"/>
      <c r="C539" s="346" t="s">
        <v>476</v>
      </c>
      <c r="D539" s="1242"/>
      <c r="E539" s="1243">
        <f>(E537*100/E674)-10</f>
        <v>-0.51038961038961084</v>
      </c>
      <c r="F539" s="308">
        <f>(F537*100/F674)-10</f>
        <v>-0.63037974683544284</v>
      </c>
      <c r="G539" s="308">
        <f>(G537*100/G674)-10</f>
        <v>0.38298507462686615</v>
      </c>
      <c r="H539" s="1244">
        <f>(H537*100/H674)-10</f>
        <v>-9.3617021276592993E-4</v>
      </c>
      <c r="I539" s="1238"/>
      <c r="J539" s="1239"/>
    </row>
    <row r="541" spans="2:10" ht="15.5">
      <c r="B541" s="38"/>
      <c r="C541" s="512"/>
      <c r="D541" s="69"/>
      <c r="E541" s="682"/>
      <c r="F541" s="682"/>
      <c r="G541" s="682"/>
      <c r="H541" s="140"/>
      <c r="I541" s="69"/>
      <c r="J541" s="69"/>
    </row>
    <row r="542" spans="2:10">
      <c r="B542" s="462"/>
      <c r="C542" s="403" t="s">
        <v>315</v>
      </c>
      <c r="D542" s="463"/>
      <c r="E542" s="464">
        <f>E519+E530</f>
        <v>42.666999999999994</v>
      </c>
      <c r="F542" s="407">
        <f>F519+F530</f>
        <v>44.191999999999993</v>
      </c>
      <c r="G542" s="407">
        <f>G519+G530</f>
        <v>210.608</v>
      </c>
      <c r="H542" s="603">
        <f>H519+H530</f>
        <v>1410.6050000000002</v>
      </c>
      <c r="I542" s="1214" t="s">
        <v>316</v>
      </c>
      <c r="J542" s="1215" t="s">
        <v>207</v>
      </c>
    </row>
    <row r="543" spans="2:10">
      <c r="B543" s="470"/>
      <c r="C543" s="471" t="s">
        <v>11</v>
      </c>
      <c r="D543" s="527">
        <v>0.6</v>
      </c>
      <c r="E543" s="952">
        <v>46.2</v>
      </c>
      <c r="F543" s="338">
        <v>47.4</v>
      </c>
      <c r="G543" s="339">
        <v>201</v>
      </c>
      <c r="H543" s="1240">
        <v>1410</v>
      </c>
      <c r="I543" s="1267">
        <f>H543-H542</f>
        <v>-0.60500000000024556</v>
      </c>
      <c r="J543" s="630" t="s">
        <v>468</v>
      </c>
    </row>
    <row r="544" spans="2:10">
      <c r="B544" s="345"/>
      <c r="C544" s="346" t="s">
        <v>476</v>
      </c>
      <c r="D544" s="1242"/>
      <c r="E544" s="1243">
        <f>(E542*100/E674)-60</f>
        <v>-4.5883116883116912</v>
      </c>
      <c r="F544" s="308">
        <f>(F542*100/F674)-60</f>
        <v>-4.0607594936709006</v>
      </c>
      <c r="G544" s="308">
        <f>(G542*100/G674)-60</f>
        <v>2.868059701492534</v>
      </c>
      <c r="H544" s="1244">
        <f>(H542*100/H674)-60</f>
        <v>2.5744680851076396E-2</v>
      </c>
      <c r="I544" s="1238"/>
      <c r="J544" s="1239"/>
    </row>
    <row r="547" spans="2:10">
      <c r="B547" s="462"/>
      <c r="C547" s="403" t="s">
        <v>314</v>
      </c>
      <c r="D547" s="463"/>
      <c r="E547" s="464">
        <f>E530+E537</f>
        <v>35.354999999999997</v>
      </c>
      <c r="F547" s="407">
        <f>F530+F537</f>
        <v>34.427999999999997</v>
      </c>
      <c r="G547" s="407">
        <f>G530+G537</f>
        <v>151.38999999999999</v>
      </c>
      <c r="H547" s="603">
        <f>H530+H537</f>
        <v>1056.6450000000002</v>
      </c>
      <c r="I547" s="1214" t="s">
        <v>316</v>
      </c>
      <c r="J547" s="1215" t="s">
        <v>207</v>
      </c>
    </row>
    <row r="548" spans="2:10">
      <c r="B548" s="470"/>
      <c r="C548" s="471" t="s">
        <v>11</v>
      </c>
      <c r="D548" s="527">
        <v>0.45</v>
      </c>
      <c r="E548" s="333">
        <v>34.65</v>
      </c>
      <c r="F548" s="334">
        <v>35.549999999999997</v>
      </c>
      <c r="G548" s="335">
        <v>150.75</v>
      </c>
      <c r="H548" s="1217">
        <v>1057.5</v>
      </c>
      <c r="I548" s="1296">
        <f>H548-H547</f>
        <v>0.85499999999979082</v>
      </c>
      <c r="J548" s="630" t="s">
        <v>468</v>
      </c>
    </row>
    <row r="549" spans="2:10">
      <c r="B549" s="345"/>
      <c r="C549" s="346" t="s">
        <v>476</v>
      </c>
      <c r="D549" s="1242"/>
      <c r="E549" s="1243">
        <f>(E547*100/E674)-45</f>
        <v>0.91558441558441217</v>
      </c>
      <c r="F549" s="308">
        <f>(F547*100/F674)-45</f>
        <v>-1.4202531645569678</v>
      </c>
      <c r="G549" s="308">
        <f>(G547*100/G674)-45</f>
        <v>0.19104477611939785</v>
      </c>
      <c r="H549" s="1244">
        <f>(H547*100/H674)-45</f>
        <v>-3.6382978723395354E-2</v>
      </c>
      <c r="I549" s="1238"/>
      <c r="J549" s="1239"/>
    </row>
    <row r="552" spans="2:10">
      <c r="B552" s="462"/>
      <c r="C552" s="403" t="s">
        <v>257</v>
      </c>
      <c r="D552" s="463"/>
      <c r="E552" s="1034">
        <f>E519+E530+E537</f>
        <v>49.973999999999997</v>
      </c>
      <c r="F552" s="1073">
        <f>F519+F530+F537</f>
        <v>51.593999999999994</v>
      </c>
      <c r="G552" s="1073">
        <f>G519+G530+G537</f>
        <v>245.39100000000002</v>
      </c>
      <c r="H552" s="1075">
        <f>H519+H530+H537</f>
        <v>1645.5830000000003</v>
      </c>
      <c r="I552" s="1214" t="s">
        <v>316</v>
      </c>
      <c r="J552" s="1215" t="s">
        <v>207</v>
      </c>
    </row>
    <row r="553" spans="2:10">
      <c r="B553" s="330"/>
      <c r="C553" s="331" t="s">
        <v>11</v>
      </c>
      <c r="D553" s="527">
        <v>0.7</v>
      </c>
      <c r="E553" s="333">
        <v>53.9</v>
      </c>
      <c r="F553" s="334">
        <v>55.3</v>
      </c>
      <c r="G553" s="335">
        <v>234.5</v>
      </c>
      <c r="H553" s="1217">
        <v>1645</v>
      </c>
      <c r="I553" s="1296">
        <f>H553-H552</f>
        <v>-0.58300000000031105</v>
      </c>
      <c r="J553" s="630" t="s">
        <v>468</v>
      </c>
    </row>
    <row r="554" spans="2:10">
      <c r="B554" s="345"/>
      <c r="C554" s="346" t="s">
        <v>476</v>
      </c>
      <c r="D554" s="1242"/>
      <c r="E554" s="1243">
        <f>(E552*100/E674)-70</f>
        <v>-5.0987012987013003</v>
      </c>
      <c r="F554" s="308">
        <f>(F552*100/F674)-70</f>
        <v>-4.691139240506331</v>
      </c>
      <c r="G554" s="308">
        <f>(G552*100/G674)-70</f>
        <v>3.2510447761194143</v>
      </c>
      <c r="H554" s="1244">
        <f>(H552*100/H674)-70</f>
        <v>2.480851063830869E-2</v>
      </c>
      <c r="I554" s="1238"/>
      <c r="J554" s="1239"/>
    </row>
    <row r="555" spans="2:10">
      <c r="C555" s="1231"/>
      <c r="D555"/>
      <c r="E555" s="92"/>
      <c r="F555" s="92"/>
      <c r="G555" s="92"/>
      <c r="H555" s="125"/>
      <c r="I555" s="92"/>
      <c r="J555" s="92"/>
    </row>
    <row r="556" spans="2:10" ht="14.25" customHeight="1">
      <c r="D556" s="13" t="s">
        <v>212</v>
      </c>
    </row>
    <row r="557" spans="2:10">
      <c r="B557" s="91" t="s">
        <v>473</v>
      </c>
      <c r="D557"/>
      <c r="E557"/>
      <c r="I557"/>
      <c r="J557"/>
    </row>
    <row r="558" spans="2:10">
      <c r="C558" s="91" t="s">
        <v>208</v>
      </c>
      <c r="E558"/>
      <c r="F558"/>
      <c r="G558" s="91"/>
      <c r="H558" s="91"/>
      <c r="I558" s="36"/>
      <c r="J558" s="36"/>
    </row>
    <row r="559" spans="2:10" ht="18.75" customHeight="1">
      <c r="B559" s="111" t="s">
        <v>209</v>
      </c>
      <c r="C559" s="36"/>
      <c r="D559"/>
      <c r="E559" s="111" t="s">
        <v>0</v>
      </c>
      <c r="F559"/>
      <c r="G559" s="2" t="s">
        <v>1074</v>
      </c>
      <c r="H559" s="36"/>
      <c r="I559" s="36"/>
      <c r="J559" s="159"/>
    </row>
    <row r="560" spans="2:10" ht="18.5">
      <c r="C560" s="1"/>
      <c r="D560" s="1330" t="s">
        <v>379</v>
      </c>
    </row>
    <row r="561" spans="2:10" ht="14.4" customHeight="1">
      <c r="B561" s="1309" t="s">
        <v>179</v>
      </c>
      <c r="C561" s="1175"/>
      <c r="D561" s="1176" t="s">
        <v>180</v>
      </c>
      <c r="E561" s="164" t="s">
        <v>181</v>
      </c>
      <c r="F561" s="164"/>
      <c r="G561" s="164"/>
      <c r="H561" s="1177" t="s">
        <v>182</v>
      </c>
      <c r="I561" s="1178" t="s">
        <v>183</v>
      </c>
      <c r="J561" s="1179" t="s">
        <v>184</v>
      </c>
    </row>
    <row r="562" spans="2:10" ht="13.5" customHeight="1">
      <c r="B562" s="1183" t="s">
        <v>185</v>
      </c>
      <c r="C562" s="178" t="s">
        <v>186</v>
      </c>
      <c r="D562" s="1181" t="s">
        <v>187</v>
      </c>
      <c r="E562" s="1182" t="s">
        <v>188</v>
      </c>
      <c r="F562" s="1182" t="s">
        <v>56</v>
      </c>
      <c r="G562" s="1182" t="s">
        <v>57</v>
      </c>
      <c r="H562" s="1183" t="s">
        <v>189</v>
      </c>
      <c r="I562" s="1184" t="s">
        <v>190</v>
      </c>
      <c r="J562" s="1185" t="s">
        <v>360</v>
      </c>
    </row>
    <row r="563" spans="2:10">
      <c r="B563" s="1410"/>
      <c r="C563" s="1187"/>
      <c r="D563" s="1188"/>
      <c r="E563" s="206" t="s">
        <v>6</v>
      </c>
      <c r="F563" s="206" t="s">
        <v>7</v>
      </c>
      <c r="G563" s="206" t="s">
        <v>8</v>
      </c>
      <c r="H563" s="1189" t="s">
        <v>191</v>
      </c>
      <c r="I563" s="1190" t="s">
        <v>192</v>
      </c>
      <c r="J563" s="1191" t="s">
        <v>359</v>
      </c>
    </row>
    <row r="564" spans="2:10">
      <c r="B564" s="1097" t="s">
        <v>193</v>
      </c>
      <c r="C564" s="1274" t="s">
        <v>158</v>
      </c>
      <c r="D564" s="1193"/>
      <c r="E564" s="1194"/>
      <c r="F564" s="235"/>
      <c r="G564" s="235"/>
      <c r="H564" s="499"/>
      <c r="I564" s="1247"/>
      <c r="J564" s="1196"/>
    </row>
    <row r="565" spans="2:10">
      <c r="B565" s="1205" t="s">
        <v>320</v>
      </c>
      <c r="C565" s="1201" t="s">
        <v>512</v>
      </c>
      <c r="D565" s="246">
        <v>60</v>
      </c>
      <c r="E565" s="267">
        <v>1.1399999999999999</v>
      </c>
      <c r="F565" s="259">
        <v>5.34</v>
      </c>
      <c r="G565" s="259">
        <v>4.62</v>
      </c>
      <c r="H565" s="260">
        <v>70.8</v>
      </c>
      <c r="I565" s="1199">
        <v>3</v>
      </c>
      <c r="J565" s="1234" t="s">
        <v>465</v>
      </c>
    </row>
    <row r="566" spans="2:10" ht="15">
      <c r="B566" s="1206" t="s">
        <v>12</v>
      </c>
      <c r="C566" s="1387" t="s">
        <v>947</v>
      </c>
      <c r="D566" s="294" t="s">
        <v>502</v>
      </c>
      <c r="E566" s="376">
        <v>3.9710000000000001</v>
      </c>
      <c r="F566" s="375">
        <v>3.6030000000000002</v>
      </c>
      <c r="G566" s="376">
        <v>24.123999999999999</v>
      </c>
      <c r="H566" s="441">
        <v>144.70599999999999</v>
      </c>
      <c r="I566" s="1221">
        <v>48</v>
      </c>
      <c r="J566" s="1208" t="s">
        <v>945</v>
      </c>
    </row>
    <row r="567" spans="2:10" ht="15">
      <c r="B567" s="1206"/>
      <c r="C567" s="1280" t="s">
        <v>946</v>
      </c>
      <c r="D567" s="630"/>
      <c r="E567" s="62">
        <v>0.56000000000000005</v>
      </c>
      <c r="F567" s="239">
        <v>1.0509999999999999</v>
      </c>
      <c r="G567" s="62">
        <v>2.75</v>
      </c>
      <c r="H567" s="634">
        <v>22.72</v>
      </c>
      <c r="I567" s="1109"/>
      <c r="J567" s="1282" t="s">
        <v>508</v>
      </c>
    </row>
    <row r="568" spans="2:10">
      <c r="B568" s="1227" t="s">
        <v>35</v>
      </c>
      <c r="C568" s="1411" t="s">
        <v>478</v>
      </c>
      <c r="D568" s="246">
        <v>100</v>
      </c>
      <c r="E568" s="431">
        <v>9.843</v>
      </c>
      <c r="F568" s="258">
        <v>12.374000000000001</v>
      </c>
      <c r="G568" s="258">
        <v>14.407</v>
      </c>
      <c r="H568" s="250">
        <v>193.053</v>
      </c>
      <c r="I568" s="1199">
        <v>59</v>
      </c>
      <c r="J568" s="1412" t="s">
        <v>626</v>
      </c>
    </row>
    <row r="569" spans="2:10">
      <c r="B569" s="1200"/>
      <c r="C569" s="1201" t="s">
        <v>525</v>
      </c>
      <c r="D569" s="1046">
        <v>200</v>
      </c>
      <c r="E569" s="267">
        <v>0.3</v>
      </c>
      <c r="F569" s="259">
        <v>0</v>
      </c>
      <c r="G569" s="259">
        <v>6.7</v>
      </c>
      <c r="H569" s="260">
        <v>27.9</v>
      </c>
      <c r="I569" s="1199">
        <v>75</v>
      </c>
      <c r="J569" s="1413" t="s">
        <v>524</v>
      </c>
    </row>
    <row r="570" spans="2:10">
      <c r="B570" s="1200"/>
      <c r="C570" s="1414" t="s">
        <v>10</v>
      </c>
      <c r="D570" s="246">
        <v>37</v>
      </c>
      <c r="E570" s="267">
        <v>1.43</v>
      </c>
      <c r="F570" s="259">
        <v>0.51</v>
      </c>
      <c r="G570" s="259">
        <v>20.100000000000001</v>
      </c>
      <c r="H570" s="250">
        <v>90.71</v>
      </c>
      <c r="I570" s="1202">
        <v>20</v>
      </c>
      <c r="J570" s="1056" t="s">
        <v>9</v>
      </c>
    </row>
    <row r="571" spans="2:10">
      <c r="B571" s="204"/>
      <c r="C571" s="1286" t="s">
        <v>428</v>
      </c>
      <c r="D571" s="1211">
        <v>20</v>
      </c>
      <c r="E571" s="295">
        <v>1.1299999999999999</v>
      </c>
      <c r="F571" s="296">
        <v>0.3</v>
      </c>
      <c r="G571" s="296">
        <v>8.3729999999999993</v>
      </c>
      <c r="H571" s="250">
        <v>40.712000000000003</v>
      </c>
      <c r="I571" s="1202">
        <v>21</v>
      </c>
      <c r="J571" s="1287" t="s">
        <v>9</v>
      </c>
    </row>
    <row r="572" spans="2:10">
      <c r="B572" s="317" t="s">
        <v>210</v>
      </c>
      <c r="D572" s="936">
        <f>D565+D568+D569+D570+D571+110+40</f>
        <v>567</v>
      </c>
      <c r="E572" s="521">
        <f>SUM(E565:E571)</f>
        <v>18.373999999999999</v>
      </c>
      <c r="F572" s="445">
        <f>SUM(F565:F571)</f>
        <v>23.178000000000004</v>
      </c>
      <c r="G572" s="320">
        <f>SUM(G565:G571)</f>
        <v>81.073999999999998</v>
      </c>
      <c r="H572" s="592">
        <f>SUM(H565:H571)</f>
        <v>590.601</v>
      </c>
      <c r="I572" s="1214" t="s">
        <v>316</v>
      </c>
      <c r="J572" s="1215" t="s">
        <v>207</v>
      </c>
    </row>
    <row r="573" spans="2:10">
      <c r="B573" s="330"/>
      <c r="C573" s="331" t="s">
        <v>11</v>
      </c>
      <c r="D573" s="527">
        <v>0.25</v>
      </c>
      <c r="E573" s="333">
        <v>19.25</v>
      </c>
      <c r="F573" s="334">
        <v>19.75</v>
      </c>
      <c r="G573" s="335">
        <v>83.75</v>
      </c>
      <c r="H573" s="1217">
        <v>587.5</v>
      </c>
      <c r="I573" s="1267">
        <f>H573-H572</f>
        <v>-3.1009999999999991</v>
      </c>
      <c r="J573" s="1268" t="s">
        <v>468</v>
      </c>
    </row>
    <row r="574" spans="2:10">
      <c r="B574" s="345"/>
      <c r="C574" s="346" t="s">
        <v>476</v>
      </c>
      <c r="D574" s="1242"/>
      <c r="E574" s="1243">
        <f>(E572*100/E674)-25</f>
        <v>-1.1376623376623378</v>
      </c>
      <c r="F574" s="308">
        <f>(F572*100/F674)-25</f>
        <v>4.3392405063291228</v>
      </c>
      <c r="G574" s="308">
        <f>(G572*100/G674)-25</f>
        <v>-0.79880597014925314</v>
      </c>
      <c r="H574" s="1244">
        <f>(H572*100/H674)-25</f>
        <v>0.13195744680851007</v>
      </c>
      <c r="I574" s="1238"/>
      <c r="J574" s="1239"/>
    </row>
    <row r="575" spans="2:10">
      <c r="B575" s="1175"/>
      <c r="C575" s="1274" t="s">
        <v>123</v>
      </c>
      <c r="D575" s="171"/>
      <c r="E575" s="9"/>
      <c r="F575" s="556"/>
      <c r="G575" s="556"/>
      <c r="H575" s="556"/>
      <c r="I575" s="1232"/>
      <c r="J575" s="1232"/>
    </row>
    <row r="576" spans="2:10">
      <c r="B576" s="1200"/>
      <c r="C576" s="1248" t="s">
        <v>371</v>
      </c>
      <c r="D576" s="294">
        <v>60</v>
      </c>
      <c r="E576" s="267">
        <v>0.84</v>
      </c>
      <c r="F576" s="259">
        <v>2.2799999999999998</v>
      </c>
      <c r="G576" s="259">
        <v>3.9</v>
      </c>
      <c r="H576" s="250">
        <v>39.6</v>
      </c>
      <c r="I576" s="1202">
        <v>6</v>
      </c>
      <c r="J576" s="1264" t="s">
        <v>721</v>
      </c>
    </row>
    <row r="577" spans="2:10">
      <c r="B577" s="1200"/>
      <c r="C577" s="1414" t="s">
        <v>154</v>
      </c>
      <c r="D577" s="246">
        <v>200</v>
      </c>
      <c r="E577" s="267">
        <v>1.6</v>
      </c>
      <c r="F577" s="259">
        <v>3.62</v>
      </c>
      <c r="G577" s="259">
        <v>5.0599999999999996</v>
      </c>
      <c r="H577" s="643">
        <v>59.2</v>
      </c>
      <c r="I577" s="1202">
        <v>29</v>
      </c>
      <c r="J577" s="1373" t="s">
        <v>718</v>
      </c>
    </row>
    <row r="578" spans="2:10">
      <c r="B578" s="1197" t="s">
        <v>193</v>
      </c>
      <c r="C578" s="1395" t="s">
        <v>714</v>
      </c>
      <c r="D578" s="233">
        <v>90</v>
      </c>
      <c r="E578" s="1057">
        <v>4.0650000000000004</v>
      </c>
      <c r="F578" s="300">
        <v>9.3849999999999998</v>
      </c>
      <c r="G578" s="300">
        <v>15.522</v>
      </c>
      <c r="H578" s="763">
        <v>164.58600000000001</v>
      </c>
      <c r="I578" s="1415">
        <v>57</v>
      </c>
      <c r="J578" s="1056" t="s">
        <v>715</v>
      </c>
    </row>
    <row r="579" spans="2:10">
      <c r="B579" s="1205" t="s">
        <v>320</v>
      </c>
      <c r="C579" s="1312" t="s">
        <v>705</v>
      </c>
      <c r="D579" s="642">
        <v>180</v>
      </c>
      <c r="E579" s="762">
        <v>12.42</v>
      </c>
      <c r="F579" s="258">
        <v>15.48</v>
      </c>
      <c r="G579" s="745">
        <v>12.78</v>
      </c>
      <c r="H579" s="643">
        <v>241.2</v>
      </c>
      <c r="I579" s="1416">
        <v>45</v>
      </c>
      <c r="J579" s="1208" t="s">
        <v>704</v>
      </c>
    </row>
    <row r="580" spans="2:10" ht="15">
      <c r="B580" s="1206" t="s">
        <v>12</v>
      </c>
      <c r="C580" s="1248" t="s">
        <v>161</v>
      </c>
      <c r="D580" s="294">
        <v>200</v>
      </c>
      <c r="E580" s="267">
        <v>0.5</v>
      </c>
      <c r="F580" s="258">
        <v>0</v>
      </c>
      <c r="G580" s="258">
        <v>19.8</v>
      </c>
      <c r="H580" s="510">
        <v>81</v>
      </c>
      <c r="I580" s="1202">
        <v>81</v>
      </c>
      <c r="J580" s="1417" t="s">
        <v>391</v>
      </c>
    </row>
    <row r="581" spans="2:10" ht="15">
      <c r="B581" s="1206"/>
      <c r="C581" s="1201" t="s">
        <v>10</v>
      </c>
      <c r="D581" s="1198">
        <v>50</v>
      </c>
      <c r="E581" s="257">
        <v>1.925</v>
      </c>
      <c r="F581" s="258">
        <v>0.68799999999999994</v>
      </c>
      <c r="G581" s="259">
        <v>27.1</v>
      </c>
      <c r="H581" s="250">
        <v>122.292</v>
      </c>
      <c r="I581" s="1202">
        <v>20</v>
      </c>
      <c r="J581" s="1056" t="s">
        <v>9</v>
      </c>
    </row>
    <row r="582" spans="2:10" ht="13.5" customHeight="1">
      <c r="B582" s="1227" t="s">
        <v>35</v>
      </c>
      <c r="C582" s="1248" t="s">
        <v>428</v>
      </c>
      <c r="D582" s="1207">
        <v>30</v>
      </c>
      <c r="E582" s="1063">
        <v>1.6950000000000001</v>
      </c>
      <c r="F582" s="296">
        <v>0.45</v>
      </c>
      <c r="G582" s="296">
        <v>12.56</v>
      </c>
      <c r="H582" s="250">
        <v>61.07</v>
      </c>
      <c r="I582" s="1202">
        <v>21</v>
      </c>
      <c r="J582" s="1208" t="s">
        <v>9</v>
      </c>
    </row>
    <row r="583" spans="2:10">
      <c r="B583" s="204"/>
      <c r="C583" s="1286" t="s">
        <v>488</v>
      </c>
      <c r="D583" s="306">
        <v>120</v>
      </c>
      <c r="E583" s="307">
        <v>0.48</v>
      </c>
      <c r="F583" s="308">
        <v>0.48</v>
      </c>
      <c r="G583" s="309">
        <v>11.76</v>
      </c>
      <c r="H583" s="1064">
        <v>53.28</v>
      </c>
      <c r="I583" s="959">
        <v>92</v>
      </c>
      <c r="J583" s="1212" t="s">
        <v>641</v>
      </c>
    </row>
    <row r="584" spans="2:10">
      <c r="B584" s="317" t="s">
        <v>196</v>
      </c>
      <c r="C584" s="444"/>
      <c r="D584" s="1065">
        <f>SUM(D576:D583)</f>
        <v>930</v>
      </c>
      <c r="E584" s="405">
        <f>SUM(E576:E583)</f>
        <v>23.525000000000002</v>
      </c>
      <c r="F584" s="445">
        <f>SUM(F576:F583)</f>
        <v>32.382999999999996</v>
      </c>
      <c r="G584" s="319">
        <f>SUM(G576:G583)</f>
        <v>108.48200000000001</v>
      </c>
      <c r="H584" s="592">
        <f>SUM(H576:H583)</f>
        <v>822.22800000000007</v>
      </c>
      <c r="I584" s="1214" t="s">
        <v>316</v>
      </c>
      <c r="J584" s="1215" t="s">
        <v>207</v>
      </c>
    </row>
    <row r="585" spans="2:10">
      <c r="B585" s="330"/>
      <c r="C585" s="331" t="s">
        <v>11</v>
      </c>
      <c r="D585" s="527">
        <v>0.35</v>
      </c>
      <c r="E585" s="333">
        <v>26.95</v>
      </c>
      <c r="F585" s="334">
        <v>27.65</v>
      </c>
      <c r="G585" s="335">
        <v>117.25</v>
      </c>
      <c r="H585" s="1217">
        <v>822.5</v>
      </c>
      <c r="I585" s="1253">
        <f>H585-H584</f>
        <v>0.27199999999993452</v>
      </c>
      <c r="J585" s="630" t="s">
        <v>468</v>
      </c>
    </row>
    <row r="586" spans="2:10">
      <c r="B586" s="345"/>
      <c r="C586" s="346" t="s">
        <v>476</v>
      </c>
      <c r="D586" s="1242"/>
      <c r="E586" s="1243">
        <f>(E584*100/E674)-35</f>
        <v>-4.4480519480519476</v>
      </c>
      <c r="F586" s="308">
        <f>(F584*100/F674)-35</f>
        <v>5.9911392405063282</v>
      </c>
      <c r="G586" s="308">
        <f>(G584*100/G674)-35</f>
        <v>-2.6173134328358216</v>
      </c>
      <c r="H586" s="1244">
        <f>(H584*100/H674)-35</f>
        <v>-1.1574468085107981E-2</v>
      </c>
      <c r="I586" s="1238"/>
      <c r="J586" s="1239"/>
    </row>
    <row r="587" spans="2:10">
      <c r="B587" s="1097" t="s">
        <v>193</v>
      </c>
      <c r="C587" s="1097" t="s">
        <v>244</v>
      </c>
      <c r="D587" s="1175"/>
      <c r="E587" s="656"/>
      <c r="F587" s="556"/>
      <c r="G587" s="556"/>
      <c r="H587" s="664"/>
      <c r="I587" s="1112"/>
      <c r="J587" s="1112"/>
    </row>
    <row r="588" spans="2:10" ht="13.5" customHeight="1">
      <c r="B588" s="1205" t="s">
        <v>320</v>
      </c>
      <c r="C588" s="1278" t="s">
        <v>1010</v>
      </c>
      <c r="D588" s="1198">
        <v>200</v>
      </c>
      <c r="E588" s="267">
        <v>5.8</v>
      </c>
      <c r="F588" s="259">
        <v>5</v>
      </c>
      <c r="G588" s="259">
        <v>8</v>
      </c>
      <c r="H588" s="660">
        <v>101</v>
      </c>
      <c r="I588" s="1199">
        <v>90</v>
      </c>
      <c r="J588" s="1234" t="s">
        <v>755</v>
      </c>
    </row>
    <row r="589" spans="2:10" ht="15">
      <c r="B589" s="1206" t="s">
        <v>12</v>
      </c>
      <c r="C589" s="661" t="s">
        <v>878</v>
      </c>
      <c r="D589" s="1418" t="s">
        <v>788</v>
      </c>
      <c r="E589" s="267">
        <v>1.75</v>
      </c>
      <c r="F589" s="259">
        <v>2.032</v>
      </c>
      <c r="G589" s="259">
        <v>17.22</v>
      </c>
      <c r="H589" s="250">
        <v>94.168000000000006</v>
      </c>
      <c r="I589" s="1419">
        <v>37</v>
      </c>
      <c r="J589" s="1234" t="s">
        <v>880</v>
      </c>
    </row>
    <row r="590" spans="2:10">
      <c r="B590" s="1209" t="s">
        <v>35</v>
      </c>
      <c r="C590" s="1420" t="s">
        <v>780</v>
      </c>
      <c r="D590" s="1211">
        <v>17</v>
      </c>
      <c r="E590" s="267">
        <v>0.66</v>
      </c>
      <c r="F590" s="259">
        <v>0.33</v>
      </c>
      <c r="G590" s="259">
        <v>8.74</v>
      </c>
      <c r="H590" s="250">
        <v>40.57</v>
      </c>
      <c r="I590" s="1295">
        <v>19</v>
      </c>
      <c r="J590" s="1056" t="s">
        <v>9</v>
      </c>
    </row>
    <row r="591" spans="2:10">
      <c r="B591" s="402" t="s">
        <v>256</v>
      </c>
      <c r="C591" s="403"/>
      <c r="D591" s="1392">
        <f>D588+D590+100+20</f>
        <v>337</v>
      </c>
      <c r="E591" s="405">
        <f>SUM(E588:E590)</f>
        <v>8.2099999999999991</v>
      </c>
      <c r="F591" s="445">
        <f>SUM(F588:F590)</f>
        <v>7.3620000000000001</v>
      </c>
      <c r="G591" s="319">
        <f>SUM(G588:G590)</f>
        <v>33.96</v>
      </c>
      <c r="H591" s="592">
        <f>SUM(H588:H590)</f>
        <v>235.738</v>
      </c>
      <c r="I591" s="1421" t="s">
        <v>316</v>
      </c>
      <c r="J591" s="1215" t="s">
        <v>207</v>
      </c>
    </row>
    <row r="592" spans="2:10">
      <c r="B592" s="330"/>
      <c r="C592" s="331" t="s">
        <v>11</v>
      </c>
      <c r="D592" s="527">
        <v>0.1</v>
      </c>
      <c r="E592" s="333">
        <v>7.7</v>
      </c>
      <c r="F592" s="334">
        <v>7.9</v>
      </c>
      <c r="G592" s="335">
        <v>33.5</v>
      </c>
      <c r="H592" s="1217">
        <v>235</v>
      </c>
      <c r="I592" s="1422">
        <f>H592-H591</f>
        <v>-0.73799999999999955</v>
      </c>
      <c r="J592" s="630" t="s">
        <v>468</v>
      </c>
    </row>
    <row r="593" spans="2:10">
      <c r="B593" s="345"/>
      <c r="C593" s="346" t="s">
        <v>476</v>
      </c>
      <c r="D593" s="1242"/>
      <c r="E593" s="308">
        <f>(E591*100/E674)-10</f>
        <v>0.66233766233766111</v>
      </c>
      <c r="F593" s="308">
        <f>(F591*100/F674)-10</f>
        <v>-0.68101265822784818</v>
      </c>
      <c r="G593" s="308">
        <f>(G591*100/G674)-10</f>
        <v>0.1373134328358212</v>
      </c>
      <c r="H593" s="308">
        <f>(H591*100/H674)-10</f>
        <v>3.1404255319149144E-2</v>
      </c>
      <c r="I593" s="1238"/>
      <c r="J593" s="1239"/>
    </row>
    <row r="594" spans="2:10" ht="15.5">
      <c r="B594" s="38"/>
      <c r="C594" s="512"/>
      <c r="D594" s="69"/>
      <c r="E594" s="682"/>
      <c r="F594" s="682"/>
      <c r="G594" s="682"/>
      <c r="H594" s="140"/>
      <c r="I594" s="69"/>
      <c r="J594" s="69"/>
    </row>
    <row r="595" spans="2:10">
      <c r="B595" s="1423"/>
      <c r="C595" s="1424"/>
      <c r="D595" s="852"/>
      <c r="E595" s="853"/>
      <c r="F595" s="796"/>
      <c r="G595" s="795"/>
      <c r="H595" s="795"/>
      <c r="I595" s="69"/>
      <c r="J595" s="69"/>
    </row>
    <row r="596" spans="2:10">
      <c r="B596" s="462"/>
      <c r="C596" s="403" t="s">
        <v>315</v>
      </c>
      <c r="D596" s="463"/>
      <c r="E596" s="464">
        <f>E572+E584</f>
        <v>41.899000000000001</v>
      </c>
      <c r="F596" s="407">
        <f>F572+F584</f>
        <v>55.561</v>
      </c>
      <c r="G596" s="407">
        <f>G572+G584</f>
        <v>189.55600000000001</v>
      </c>
      <c r="H596" s="603">
        <f>H572+H584</f>
        <v>1412.8290000000002</v>
      </c>
      <c r="I596" s="1214" t="s">
        <v>316</v>
      </c>
      <c r="J596" s="1215" t="s">
        <v>207</v>
      </c>
    </row>
    <row r="597" spans="2:10">
      <c r="B597" s="470"/>
      <c r="C597" s="471" t="s">
        <v>11</v>
      </c>
      <c r="D597" s="527">
        <v>0.6</v>
      </c>
      <c r="E597" s="952">
        <v>46.2</v>
      </c>
      <c r="F597" s="338">
        <v>47.4</v>
      </c>
      <c r="G597" s="339">
        <v>201</v>
      </c>
      <c r="H597" s="1240">
        <v>1410</v>
      </c>
      <c r="I597" s="1267">
        <f>H597-H596</f>
        <v>-2.8290000000001783</v>
      </c>
      <c r="J597" s="630" t="s">
        <v>468</v>
      </c>
    </row>
    <row r="598" spans="2:10">
      <c r="B598" s="345"/>
      <c r="C598" s="346" t="s">
        <v>476</v>
      </c>
      <c r="D598" s="1242"/>
      <c r="E598" s="1243">
        <f>(E596*100/E674)-60</f>
        <v>-5.585714285714289</v>
      </c>
      <c r="F598" s="308">
        <f>(F596*100/F674)-60</f>
        <v>10.330379746835447</v>
      </c>
      <c r="G598" s="308">
        <f>(G596*100/G674)-60</f>
        <v>-3.4161194029850677</v>
      </c>
      <c r="H598" s="1244">
        <f>(H596*100/H674)-60</f>
        <v>0.12038297872341275</v>
      </c>
      <c r="I598" s="1238"/>
      <c r="J598" s="1239"/>
    </row>
    <row r="601" spans="2:10">
      <c r="B601" s="462"/>
      <c r="C601" s="403" t="s">
        <v>314</v>
      </c>
      <c r="D601" s="463"/>
      <c r="E601" s="464">
        <f>E584+E591</f>
        <v>31.734999999999999</v>
      </c>
      <c r="F601" s="407">
        <f>F584+F591</f>
        <v>39.744999999999997</v>
      </c>
      <c r="G601" s="407">
        <f>G584+G591</f>
        <v>142.44200000000001</v>
      </c>
      <c r="H601" s="603">
        <f>H584+H591</f>
        <v>1057.9660000000001</v>
      </c>
      <c r="I601" s="1214" t="s">
        <v>316</v>
      </c>
      <c r="J601" s="1215" t="s">
        <v>207</v>
      </c>
    </row>
    <row r="602" spans="2:10">
      <c r="B602" s="470"/>
      <c r="C602" s="471" t="s">
        <v>11</v>
      </c>
      <c r="D602" s="527">
        <v>0.45</v>
      </c>
      <c r="E602" s="333">
        <v>34.65</v>
      </c>
      <c r="F602" s="334">
        <v>35.549999999999997</v>
      </c>
      <c r="G602" s="335">
        <v>150.75</v>
      </c>
      <c r="H602" s="1217">
        <v>1057.5</v>
      </c>
      <c r="I602" s="1296">
        <f>H602-H601</f>
        <v>-0.46600000000012187</v>
      </c>
      <c r="J602" s="630" t="s">
        <v>468</v>
      </c>
    </row>
    <row r="603" spans="2:10">
      <c r="B603" s="345"/>
      <c r="C603" s="346" t="s">
        <v>476</v>
      </c>
      <c r="D603" s="1242"/>
      <c r="E603" s="1243">
        <f>(E601*100/E674)-45</f>
        <v>-3.7857142857142847</v>
      </c>
      <c r="F603" s="308">
        <f>(F601*100/F674)-45</f>
        <v>5.3101265822784782</v>
      </c>
      <c r="G603" s="308">
        <f>(G601*100/G674)-45</f>
        <v>-2.4799999999999969</v>
      </c>
      <c r="H603" s="1244">
        <f>(H601*100/H674)-45</f>
        <v>1.9829787234044716E-2</v>
      </c>
      <c r="I603" s="1238"/>
      <c r="J603" s="1239"/>
    </row>
    <row r="606" spans="2:10">
      <c r="B606" s="462"/>
      <c r="C606" s="403" t="s">
        <v>257</v>
      </c>
      <c r="D606" s="463"/>
      <c r="E606" s="1034">
        <f>E572+E584+E591</f>
        <v>50.109000000000002</v>
      </c>
      <c r="F606" s="1073">
        <f>F572+F584+F591</f>
        <v>62.923000000000002</v>
      </c>
      <c r="G606" s="1073">
        <f>G572+G584+G591</f>
        <v>223.51600000000002</v>
      </c>
      <c r="H606" s="1075">
        <f>H572+H584+H591</f>
        <v>1648.5670000000002</v>
      </c>
      <c r="I606" s="1214" t="s">
        <v>316</v>
      </c>
      <c r="J606" s="1215" t="s">
        <v>207</v>
      </c>
    </row>
    <row r="607" spans="2:10">
      <c r="B607" s="330"/>
      <c r="C607" s="331" t="s">
        <v>11</v>
      </c>
      <c r="D607" s="527">
        <v>0.7</v>
      </c>
      <c r="E607" s="333">
        <v>53.9</v>
      </c>
      <c r="F607" s="334">
        <v>55.3</v>
      </c>
      <c r="G607" s="335">
        <v>234.5</v>
      </c>
      <c r="H607" s="1217">
        <v>1645</v>
      </c>
      <c r="I607" s="1296">
        <f>H607-H606</f>
        <v>-3.5670000000002346</v>
      </c>
      <c r="J607" s="630" t="s">
        <v>468</v>
      </c>
    </row>
    <row r="608" spans="2:10">
      <c r="B608" s="345"/>
      <c r="C608" s="346" t="s">
        <v>476</v>
      </c>
      <c r="D608" s="1242"/>
      <c r="E608" s="1243">
        <f>(E606*100/E674)-70</f>
        <v>-4.9233766233766119</v>
      </c>
      <c r="F608" s="308">
        <f>(F606*100/F674)-70</f>
        <v>9.6493670886075904</v>
      </c>
      <c r="G608" s="308">
        <f>(G606*100/G674)-70</f>
        <v>-3.27880597014925</v>
      </c>
      <c r="H608" s="1244">
        <f>(H606*100/H674)-70</f>
        <v>0.15178723404255834</v>
      </c>
      <c r="I608" s="1238"/>
      <c r="J608" s="1239"/>
    </row>
    <row r="609" spans="2:10">
      <c r="D609" s="13"/>
    </row>
    <row r="610" spans="2:10">
      <c r="H610" s="173"/>
      <c r="I610" s="173"/>
      <c r="J610" s="173"/>
    </row>
    <row r="611" spans="2:10">
      <c r="D611" s="13" t="s">
        <v>212</v>
      </c>
    </row>
    <row r="612" spans="2:10">
      <c r="B612" s="91" t="s">
        <v>473</v>
      </c>
      <c r="D612"/>
      <c r="E612"/>
      <c r="I612"/>
      <c r="J612"/>
    </row>
    <row r="613" spans="2:10">
      <c r="C613" s="91" t="s">
        <v>208</v>
      </c>
      <c r="E613"/>
      <c r="F613"/>
      <c r="G613" s="91"/>
      <c r="H613" s="91"/>
      <c r="I613" s="36"/>
      <c r="J613" s="36"/>
    </row>
    <row r="614" spans="2:10" ht="15.5">
      <c r="B614" s="111" t="s">
        <v>209</v>
      </c>
      <c r="C614" s="36"/>
      <c r="D614"/>
      <c r="E614" s="111" t="s">
        <v>0</v>
      </c>
      <c r="F614"/>
      <c r="G614" s="2" t="s">
        <v>1074</v>
      </c>
      <c r="H614" s="36"/>
      <c r="I614" s="36"/>
      <c r="J614" s="159"/>
    </row>
    <row r="615" spans="2:10" ht="18.5">
      <c r="C615" s="1"/>
      <c r="D615" s="1330" t="s">
        <v>379</v>
      </c>
    </row>
    <row r="616" spans="2:10">
      <c r="B616" s="1174" t="s">
        <v>179</v>
      </c>
      <c r="C616" s="1175"/>
      <c r="D616" s="1176" t="s">
        <v>180</v>
      </c>
      <c r="E616" s="164" t="s">
        <v>181</v>
      </c>
      <c r="F616" s="164"/>
      <c r="G616" s="164"/>
      <c r="H616" s="1177" t="s">
        <v>182</v>
      </c>
      <c r="I616" s="1178" t="s">
        <v>183</v>
      </c>
      <c r="J616" s="1179" t="s">
        <v>184</v>
      </c>
    </row>
    <row r="617" spans="2:10">
      <c r="B617" s="1180" t="s">
        <v>185</v>
      </c>
      <c r="C617" s="178" t="s">
        <v>186</v>
      </c>
      <c r="D617" s="1181" t="s">
        <v>187</v>
      </c>
      <c r="E617" s="1182" t="s">
        <v>188</v>
      </c>
      <c r="F617" s="1182" t="s">
        <v>56</v>
      </c>
      <c r="G617" s="1182" t="s">
        <v>57</v>
      </c>
      <c r="H617" s="1183" t="s">
        <v>189</v>
      </c>
      <c r="I617" s="1184" t="s">
        <v>190</v>
      </c>
      <c r="J617" s="1185" t="s">
        <v>360</v>
      </c>
    </row>
    <row r="618" spans="2:10">
      <c r="B618" s="1186"/>
      <c r="C618" s="1187"/>
      <c r="D618" s="1188"/>
      <c r="E618" s="206" t="s">
        <v>6</v>
      </c>
      <c r="F618" s="206" t="s">
        <v>7</v>
      </c>
      <c r="G618" s="206" t="s">
        <v>8</v>
      </c>
      <c r="H618" s="1189" t="s">
        <v>191</v>
      </c>
      <c r="I618" s="1190" t="s">
        <v>192</v>
      </c>
      <c r="J618" s="1191" t="s">
        <v>359</v>
      </c>
    </row>
    <row r="619" spans="2:10">
      <c r="B619" s="1175"/>
      <c r="C619" s="714" t="s">
        <v>158</v>
      </c>
      <c r="D619" s="1193"/>
      <c r="E619" s="1194"/>
      <c r="F619" s="235"/>
      <c r="G619" s="235"/>
      <c r="H619" s="499"/>
      <c r="I619" s="1247"/>
      <c r="J619" s="1196"/>
    </row>
    <row r="620" spans="2:10">
      <c r="B620" s="1197" t="s">
        <v>193</v>
      </c>
      <c r="C620" s="1302" t="s">
        <v>374</v>
      </c>
      <c r="D620" s="1198">
        <v>60</v>
      </c>
      <c r="E620" s="1081">
        <v>1.2749999999999999</v>
      </c>
      <c r="F620" s="259">
        <v>4.2</v>
      </c>
      <c r="G620" s="1082">
        <v>6.8250000000000002</v>
      </c>
      <c r="H620" s="510">
        <v>71.400000000000006</v>
      </c>
      <c r="I620" s="1199">
        <v>5</v>
      </c>
      <c r="J620" s="1234" t="s">
        <v>384</v>
      </c>
    </row>
    <row r="621" spans="2:10">
      <c r="B621" s="1205" t="s">
        <v>320</v>
      </c>
      <c r="C621" s="1425" t="s">
        <v>993</v>
      </c>
      <c r="D621" s="1198">
        <v>200</v>
      </c>
      <c r="E621" s="762">
        <v>15.906000000000001</v>
      </c>
      <c r="F621" s="946">
        <v>13.85</v>
      </c>
      <c r="G621" s="745">
        <v>19.933</v>
      </c>
      <c r="H621" s="250">
        <v>268.62200000000001</v>
      </c>
      <c r="I621" s="1225">
        <v>62</v>
      </c>
      <c r="J621" s="1426" t="s">
        <v>994</v>
      </c>
    </row>
    <row r="622" spans="2:10" ht="15">
      <c r="B622" s="1206" t="s">
        <v>12</v>
      </c>
      <c r="C622" s="979" t="s">
        <v>122</v>
      </c>
      <c r="D622" s="1198">
        <v>200</v>
      </c>
      <c r="E622" s="295">
        <v>1</v>
      </c>
      <c r="F622" s="296">
        <v>0.2</v>
      </c>
      <c r="G622" s="296">
        <v>20.2</v>
      </c>
      <c r="H622" s="377">
        <v>86</v>
      </c>
      <c r="I622" s="1284">
        <v>91</v>
      </c>
      <c r="J622" s="1056" t="s">
        <v>504</v>
      </c>
    </row>
    <row r="623" spans="2:10">
      <c r="B623" s="1227" t="s">
        <v>204</v>
      </c>
      <c r="C623" s="1226" t="s">
        <v>10</v>
      </c>
      <c r="D623" s="1198">
        <v>40</v>
      </c>
      <c r="E623" s="267">
        <v>1.54</v>
      </c>
      <c r="F623" s="259">
        <v>0.55000000000000004</v>
      </c>
      <c r="G623" s="259">
        <v>21.68</v>
      </c>
      <c r="H623" s="250">
        <v>97.83</v>
      </c>
      <c r="I623" s="848">
        <v>20</v>
      </c>
      <c r="J623" s="1056" t="s">
        <v>9</v>
      </c>
    </row>
    <row r="624" spans="2:10">
      <c r="B624" s="1209"/>
      <c r="C624" s="1298" t="s">
        <v>428</v>
      </c>
      <c r="D624" s="1211">
        <v>30</v>
      </c>
      <c r="E624" s="1063">
        <v>1.6950000000000001</v>
      </c>
      <c r="F624" s="296">
        <v>0.45</v>
      </c>
      <c r="G624" s="296">
        <v>12.56</v>
      </c>
      <c r="H624" s="250">
        <v>61.07</v>
      </c>
      <c r="I624" s="1202">
        <v>21</v>
      </c>
      <c r="J624" s="1208" t="s">
        <v>9</v>
      </c>
    </row>
    <row r="625" spans="2:10">
      <c r="B625" s="317" t="s">
        <v>210</v>
      </c>
      <c r="D625" s="1084">
        <f>SUM(D620:D624)</f>
        <v>530</v>
      </c>
      <c r="E625" s="521">
        <f>SUM(E620:E624)</f>
        <v>21.416</v>
      </c>
      <c r="F625" s="445">
        <f>SUM(F620:F624)</f>
        <v>19.25</v>
      </c>
      <c r="G625" s="320">
        <f>SUM(G620:G624)</f>
        <v>81.198000000000008</v>
      </c>
      <c r="H625" s="592">
        <f>SUM(H620:H624)</f>
        <v>584.92200000000014</v>
      </c>
      <c r="I625" s="1214" t="s">
        <v>316</v>
      </c>
      <c r="J625" s="1215" t="s">
        <v>207</v>
      </c>
    </row>
    <row r="626" spans="2:10">
      <c r="B626" s="1427"/>
      <c r="C626" s="331" t="s">
        <v>11</v>
      </c>
      <c r="D626" s="527">
        <v>0.25</v>
      </c>
      <c r="E626" s="333">
        <v>19.25</v>
      </c>
      <c r="F626" s="334">
        <v>19.75</v>
      </c>
      <c r="G626" s="335">
        <v>83.75</v>
      </c>
      <c r="H626" s="1217">
        <v>587.5</v>
      </c>
      <c r="I626" s="1253">
        <f>H626-H625</f>
        <v>2.5779999999998608</v>
      </c>
      <c r="J626" s="630" t="s">
        <v>468</v>
      </c>
    </row>
    <row r="627" spans="2:10">
      <c r="B627" s="1428"/>
      <c r="C627" s="346" t="s">
        <v>476</v>
      </c>
      <c r="D627" s="1242"/>
      <c r="E627" s="1243">
        <f>(E625*100/E674)-25</f>
        <v>2.812987012987012</v>
      </c>
      <c r="F627" s="308">
        <f>(F625*100/F674)-25</f>
        <v>-0.63291139240506311</v>
      </c>
      <c r="G627" s="308">
        <f>(G625*100/G674)-25</f>
        <v>-0.76179104477611759</v>
      </c>
      <c r="H627" s="1244">
        <f>(H625*100/H674)-25</f>
        <v>-0.10970212765957044</v>
      </c>
      <c r="I627" s="1238"/>
      <c r="J627" s="1239"/>
    </row>
    <row r="628" spans="2:10">
      <c r="B628" s="1175"/>
      <c r="C628" s="425" t="s">
        <v>123</v>
      </c>
      <c r="D628" s="1175"/>
      <c r="E628" s="9"/>
      <c r="F628" s="556"/>
      <c r="G628" s="556"/>
      <c r="H628" s="556"/>
      <c r="I628" s="1232"/>
      <c r="J628" s="1429"/>
    </row>
    <row r="629" spans="2:10">
      <c r="B629" s="1200"/>
      <c r="C629" s="1250" t="s">
        <v>605</v>
      </c>
      <c r="D629" s="1198">
        <v>60</v>
      </c>
      <c r="E629" s="267">
        <v>1.98</v>
      </c>
      <c r="F629" s="259">
        <v>3.84</v>
      </c>
      <c r="G629" s="259">
        <v>1.32</v>
      </c>
      <c r="H629" s="643">
        <v>48</v>
      </c>
      <c r="I629" s="1199">
        <v>9</v>
      </c>
      <c r="J629" s="1203" t="s">
        <v>604</v>
      </c>
    </row>
    <row r="630" spans="2:10">
      <c r="B630" s="1200"/>
      <c r="C630" s="984" t="s">
        <v>881</v>
      </c>
      <c r="D630" s="1290">
        <v>200</v>
      </c>
      <c r="E630" s="366">
        <v>1.48</v>
      </c>
      <c r="F630" s="296">
        <v>3.54</v>
      </c>
      <c r="G630" s="626">
        <v>5.56</v>
      </c>
      <c r="H630" s="742">
        <v>60</v>
      </c>
      <c r="I630" s="1221">
        <v>24</v>
      </c>
      <c r="J630" s="1417" t="s">
        <v>693</v>
      </c>
    </row>
    <row r="631" spans="2:10">
      <c r="B631" s="1197" t="s">
        <v>193</v>
      </c>
      <c r="C631" s="1430" t="s">
        <v>698</v>
      </c>
      <c r="D631" s="1431">
        <v>100</v>
      </c>
      <c r="E631" s="980">
        <v>14</v>
      </c>
      <c r="F631" s="248">
        <v>5.4</v>
      </c>
      <c r="G631" s="261">
        <v>3.8</v>
      </c>
      <c r="H631" s="643">
        <v>121</v>
      </c>
      <c r="I631" s="1204">
        <v>69</v>
      </c>
      <c r="J631" s="1056" t="s">
        <v>699</v>
      </c>
    </row>
    <row r="632" spans="2:10">
      <c r="B632" s="1205" t="s">
        <v>320</v>
      </c>
      <c r="C632" s="1432" t="s">
        <v>985</v>
      </c>
      <c r="D632" s="1290">
        <v>150</v>
      </c>
      <c r="E632" s="432">
        <v>1.67</v>
      </c>
      <c r="F632" s="759">
        <v>8.5210000000000008</v>
      </c>
      <c r="G632" s="759">
        <v>38.200000000000003</v>
      </c>
      <c r="H632" s="250">
        <f t="shared" ref="H632" si="12">G632*4+F632*9+E632*4</f>
        <v>236.16900000000004</v>
      </c>
      <c r="I632" s="1199">
        <v>36</v>
      </c>
      <c r="J632" s="1208" t="s">
        <v>620</v>
      </c>
    </row>
    <row r="633" spans="2:10" ht="15">
      <c r="B633" s="1206" t="s">
        <v>12</v>
      </c>
      <c r="C633" s="1261" t="s">
        <v>250</v>
      </c>
      <c r="D633" s="1198">
        <v>200</v>
      </c>
      <c r="E633" s="431">
        <v>5.2039999999999997</v>
      </c>
      <c r="F633" s="258">
        <v>4.7480000000000002</v>
      </c>
      <c r="G633" s="258">
        <v>17.876999999999999</v>
      </c>
      <c r="H633" s="250">
        <v>135.25</v>
      </c>
      <c r="I633" s="1204">
        <v>88</v>
      </c>
      <c r="J633" s="1224" t="s">
        <v>603</v>
      </c>
    </row>
    <row r="634" spans="2:10">
      <c r="B634" s="1227" t="s">
        <v>204</v>
      </c>
      <c r="C634" s="1261" t="s">
        <v>10</v>
      </c>
      <c r="D634" s="1198">
        <v>50</v>
      </c>
      <c r="E634" s="257">
        <v>1.925</v>
      </c>
      <c r="F634" s="258">
        <v>0.68799999999999994</v>
      </c>
      <c r="G634" s="259">
        <v>27.1</v>
      </c>
      <c r="H634" s="250">
        <v>122.292</v>
      </c>
      <c r="I634" s="1202">
        <v>20</v>
      </c>
      <c r="J634" s="1056" t="s">
        <v>9</v>
      </c>
    </row>
    <row r="635" spans="2:10">
      <c r="B635" s="1200"/>
      <c r="C635" s="1380" t="s">
        <v>428</v>
      </c>
      <c r="D635" s="1207">
        <v>30</v>
      </c>
      <c r="E635" s="1063">
        <v>1.6950000000000001</v>
      </c>
      <c r="F635" s="296">
        <v>0.45</v>
      </c>
      <c r="G635" s="296">
        <v>12.56</v>
      </c>
      <c r="H635" s="250">
        <v>61.07</v>
      </c>
      <c r="I635" s="1202">
        <v>21</v>
      </c>
      <c r="J635" s="1208" t="s">
        <v>9</v>
      </c>
    </row>
    <row r="636" spans="2:10">
      <c r="B636" s="204"/>
      <c r="C636" s="1250" t="s">
        <v>322</v>
      </c>
      <c r="D636" s="1211">
        <v>100</v>
      </c>
      <c r="E636" s="295">
        <v>0.34</v>
      </c>
      <c r="F636" s="297">
        <v>0.34</v>
      </c>
      <c r="G636" s="296">
        <v>8.4</v>
      </c>
      <c r="H636" s="1292">
        <v>40.29</v>
      </c>
      <c r="I636" s="567">
        <v>93</v>
      </c>
      <c r="J636" s="1433" t="s">
        <v>836</v>
      </c>
    </row>
    <row r="637" spans="2:10">
      <c r="B637" s="317" t="s">
        <v>196</v>
      </c>
      <c r="C637" s="723"/>
      <c r="D637" s="1095">
        <f>SUM(D629:D636)</f>
        <v>890</v>
      </c>
      <c r="E637" s="405">
        <f>SUM(E629:E636)</f>
        <v>28.294000000000004</v>
      </c>
      <c r="F637" s="445">
        <f>SUM(F629:F636)</f>
        <v>27.527000000000001</v>
      </c>
      <c r="G637" s="319">
        <f>SUM(G629:G636)</f>
        <v>114.81700000000001</v>
      </c>
      <c r="H637" s="592">
        <f>SUM(H629:H636)</f>
        <v>824.07100000000014</v>
      </c>
      <c r="I637" s="1214" t="s">
        <v>316</v>
      </c>
      <c r="J637" s="1215" t="s">
        <v>207</v>
      </c>
    </row>
    <row r="638" spans="2:10">
      <c r="B638" s="330"/>
      <c r="C638" s="331" t="s">
        <v>11</v>
      </c>
      <c r="D638" s="527">
        <v>0.35</v>
      </c>
      <c r="E638" s="333">
        <v>26.95</v>
      </c>
      <c r="F638" s="334">
        <v>27.65</v>
      </c>
      <c r="G638" s="335">
        <v>117.25</v>
      </c>
      <c r="H638" s="1217">
        <v>822.5</v>
      </c>
      <c r="I638" s="1267">
        <f>H638-H637</f>
        <v>-1.5710000000001401</v>
      </c>
      <c r="J638" s="1268" t="s">
        <v>468</v>
      </c>
    </row>
    <row r="639" spans="2:10">
      <c r="B639" s="345"/>
      <c r="C639" s="346" t="s">
        <v>476</v>
      </c>
      <c r="D639" s="1242"/>
      <c r="E639" s="1243">
        <f>(E637*100/E674)-35</f>
        <v>1.7454545454545496</v>
      </c>
      <c r="F639" s="308">
        <f>(F637*100/F674)-35</f>
        <v>-0.15569620253164373</v>
      </c>
      <c r="G639" s="308">
        <f>(G637*100/G674)-35</f>
        <v>-0.72626865671641383</v>
      </c>
      <c r="H639" s="1244">
        <f>(H637*100/H674)-35</f>
        <v>6.6851063829794555E-2</v>
      </c>
      <c r="I639" s="1238"/>
      <c r="J639" s="1239"/>
    </row>
    <row r="640" spans="2:10" ht="14.25" customHeight="1">
      <c r="B640" s="1097" t="s">
        <v>193</v>
      </c>
      <c r="C640" s="404" t="s">
        <v>244</v>
      </c>
      <c r="D640" s="1175"/>
      <c r="E640" s="9"/>
      <c r="F640" s="556"/>
      <c r="G640" s="556"/>
      <c r="H640" s="556"/>
      <c r="I640" s="1232"/>
      <c r="J640" s="1232"/>
    </row>
    <row r="641" spans="2:10" ht="12" customHeight="1">
      <c r="B641" s="1205" t="s">
        <v>320</v>
      </c>
      <c r="C641" s="1201" t="s">
        <v>761</v>
      </c>
      <c r="D641" s="1198">
        <v>200</v>
      </c>
      <c r="E641" s="696">
        <v>0.38300000000000001</v>
      </c>
      <c r="F641" s="383">
        <v>8.3000000000000004E-2</v>
      </c>
      <c r="G641" s="251">
        <v>1.7170000000000001</v>
      </c>
      <c r="H641" s="441">
        <v>8.8000000000000007</v>
      </c>
      <c r="I641" s="1221">
        <v>79</v>
      </c>
      <c r="J641" s="1434" t="s">
        <v>1006</v>
      </c>
    </row>
    <row r="642" spans="2:10" ht="15">
      <c r="B642" s="1206" t="s">
        <v>12</v>
      </c>
      <c r="C642" s="1291" t="s">
        <v>766</v>
      </c>
      <c r="D642" s="1435" t="s">
        <v>769</v>
      </c>
      <c r="E642" s="104">
        <v>9.0069999999999997</v>
      </c>
      <c r="F642" s="297">
        <v>8.8930000000000007</v>
      </c>
      <c r="G642" s="1105">
        <v>17.184999999999999</v>
      </c>
      <c r="H642" s="441">
        <v>185.55199999999999</v>
      </c>
      <c r="I642" s="1221">
        <v>60</v>
      </c>
      <c r="J642" s="1208" t="s">
        <v>992</v>
      </c>
    </row>
    <row r="643" spans="2:10">
      <c r="B643" s="1200"/>
      <c r="C643" s="1436" t="s">
        <v>771</v>
      </c>
      <c r="D643" s="1109"/>
      <c r="F643" s="561"/>
      <c r="G643" s="1069"/>
      <c r="H643" s="1069"/>
      <c r="I643" s="1112"/>
      <c r="J643" s="1112"/>
    </row>
    <row r="644" spans="2:10">
      <c r="B644" s="1209" t="s">
        <v>204</v>
      </c>
      <c r="C644" s="984" t="s">
        <v>428</v>
      </c>
      <c r="D644" s="1207">
        <v>20</v>
      </c>
      <c r="E644" s="295">
        <v>1.1299999999999999</v>
      </c>
      <c r="F644" s="296">
        <v>0.3</v>
      </c>
      <c r="G644" s="296">
        <v>8.3729999999999993</v>
      </c>
      <c r="H644" s="250">
        <v>40.712000000000003</v>
      </c>
      <c r="I644" s="1202">
        <v>21</v>
      </c>
      <c r="J644" s="1265" t="s">
        <v>9</v>
      </c>
    </row>
    <row r="645" spans="2:10">
      <c r="B645" s="317" t="s">
        <v>256</v>
      </c>
      <c r="C645" s="403"/>
      <c r="D645" s="1115">
        <f>D641+D644+80+20</f>
        <v>320</v>
      </c>
      <c r="E645" s="405">
        <f>SUM(E641:E644)</f>
        <v>10.52</v>
      </c>
      <c r="F645" s="445">
        <f>SUM(F641:F644)</f>
        <v>9.2760000000000016</v>
      </c>
      <c r="G645" s="319">
        <f>SUM(G641:G644)</f>
        <v>27.274999999999999</v>
      </c>
      <c r="H645" s="592">
        <f>SUM(H641:H644)</f>
        <v>235.06400000000002</v>
      </c>
      <c r="I645" s="1214" t="s">
        <v>316</v>
      </c>
      <c r="J645" s="1215" t="s">
        <v>207</v>
      </c>
    </row>
    <row r="646" spans="2:10">
      <c r="B646" s="330"/>
      <c r="C646" s="331" t="s">
        <v>11</v>
      </c>
      <c r="D646" s="527">
        <v>0.1</v>
      </c>
      <c r="E646" s="333">
        <v>7.7</v>
      </c>
      <c r="F646" s="334">
        <v>7.9</v>
      </c>
      <c r="G646" s="335">
        <v>33.5</v>
      </c>
      <c r="H646" s="1217">
        <v>235</v>
      </c>
      <c r="I646" s="1437">
        <f>H646-H645</f>
        <v>-6.4000000000021373E-2</v>
      </c>
      <c r="J646" s="630" t="s">
        <v>468</v>
      </c>
    </row>
    <row r="647" spans="2:10">
      <c r="B647" s="345"/>
      <c r="C647" s="346" t="s">
        <v>476</v>
      </c>
      <c r="D647" s="1242"/>
      <c r="E647" s="1243">
        <f>(E645*100/E674)-10</f>
        <v>3.6623376623376629</v>
      </c>
      <c r="F647" s="308">
        <f>(F645*100/F674)-10</f>
        <v>1.7417721518987364</v>
      </c>
      <c r="G647" s="308">
        <f>(G645*100/G674)-10</f>
        <v>-1.8582089552238799</v>
      </c>
      <c r="H647" s="1244">
        <f>(H645*100/H674)-10</f>
        <v>2.7234042553203608E-3</v>
      </c>
      <c r="I647" s="1238"/>
      <c r="J647" s="1239"/>
    </row>
    <row r="649" spans="2:10" ht="15.5">
      <c r="B649" s="38"/>
      <c r="C649" s="512"/>
      <c r="D649" s="69"/>
      <c r="E649" s="682"/>
      <c r="F649" s="682"/>
      <c r="G649" s="682"/>
      <c r="H649" s="140"/>
      <c r="I649" s="69"/>
      <c r="J649" s="69"/>
    </row>
    <row r="650" spans="2:10">
      <c r="B650" s="462"/>
      <c r="C650" s="403" t="s">
        <v>315</v>
      </c>
      <c r="D650" s="463"/>
      <c r="E650" s="464">
        <f>E625+E637</f>
        <v>49.710000000000008</v>
      </c>
      <c r="F650" s="407">
        <f>F625+F637</f>
        <v>46.777000000000001</v>
      </c>
      <c r="G650" s="407">
        <f>G625+G637</f>
        <v>196.01500000000001</v>
      </c>
      <c r="H650" s="603">
        <f>H625+H637</f>
        <v>1408.9930000000004</v>
      </c>
      <c r="I650" s="1214" t="s">
        <v>316</v>
      </c>
      <c r="J650" s="1215" t="s">
        <v>207</v>
      </c>
    </row>
    <row r="651" spans="2:10">
      <c r="B651" s="470"/>
      <c r="C651" s="471" t="s">
        <v>11</v>
      </c>
      <c r="D651" s="1389">
        <v>0.6</v>
      </c>
      <c r="E651" s="952">
        <v>46.2</v>
      </c>
      <c r="F651" s="338">
        <v>47.4</v>
      </c>
      <c r="G651" s="339">
        <v>201</v>
      </c>
      <c r="H651" s="1240">
        <v>1410</v>
      </c>
      <c r="I651" s="1267">
        <f>H651-H650</f>
        <v>1.0069999999996071</v>
      </c>
      <c r="J651" s="630" t="s">
        <v>468</v>
      </c>
    </row>
    <row r="652" spans="2:10">
      <c r="B652" s="345"/>
      <c r="C652" s="346" t="s">
        <v>476</v>
      </c>
      <c r="D652" s="1242"/>
      <c r="E652" s="1243">
        <f>(E650*100/E674)-60</f>
        <v>4.5584415584415723</v>
      </c>
      <c r="F652" s="308">
        <f>(F650*100/F674)-60</f>
        <v>-0.78860759493671395</v>
      </c>
      <c r="G652" s="308">
        <f>(G650*100/G674)-60</f>
        <v>-1.4880597014925385</v>
      </c>
      <c r="H652" s="1244">
        <f>(H650*100/H674)-60</f>
        <v>-4.2851063829765224E-2</v>
      </c>
      <c r="I652" s="1238"/>
      <c r="J652" s="1239"/>
    </row>
    <row r="655" spans="2:10">
      <c r="B655" s="462"/>
      <c r="C655" s="403" t="s">
        <v>314</v>
      </c>
      <c r="D655" s="463"/>
      <c r="E655" s="464">
        <f>E637+E645</f>
        <v>38.814000000000007</v>
      </c>
      <c r="F655" s="407">
        <f>F637+F645</f>
        <v>36.803000000000004</v>
      </c>
      <c r="G655" s="407">
        <f>G637+G645</f>
        <v>142.09200000000001</v>
      </c>
      <c r="H655" s="603">
        <f>H637+H645</f>
        <v>1059.1350000000002</v>
      </c>
      <c r="I655" s="1214" t="s">
        <v>316</v>
      </c>
      <c r="J655" s="1215" t="s">
        <v>207</v>
      </c>
    </row>
    <row r="656" spans="2:10">
      <c r="B656" s="470"/>
      <c r="C656" s="471" t="s">
        <v>11</v>
      </c>
      <c r="D656" s="1389">
        <v>0.45</v>
      </c>
      <c r="E656" s="333">
        <v>34.65</v>
      </c>
      <c r="F656" s="334">
        <v>35.549999999999997</v>
      </c>
      <c r="G656" s="335">
        <v>150.75</v>
      </c>
      <c r="H656" s="1217">
        <v>1057.5</v>
      </c>
      <c r="I656" s="1296">
        <f>H656-H655</f>
        <v>-1.6350000000002183</v>
      </c>
      <c r="J656" s="630" t="s">
        <v>468</v>
      </c>
    </row>
    <row r="657" spans="2:10">
      <c r="B657" s="345"/>
      <c r="C657" s="346" t="s">
        <v>476</v>
      </c>
      <c r="D657" s="1242"/>
      <c r="E657" s="1243">
        <f>(E655*100/E674)-45</f>
        <v>5.4077922077922125</v>
      </c>
      <c r="F657" s="308">
        <f>(F655*100/F674)-45</f>
        <v>1.5860759493670997</v>
      </c>
      <c r="G657" s="308">
        <f>(G655*100/G674)-45</f>
        <v>-2.5844776119402937</v>
      </c>
      <c r="H657" s="1244">
        <f>(H655*100/H674)-45</f>
        <v>6.9574468085122021E-2</v>
      </c>
      <c r="I657" s="1238"/>
      <c r="J657" s="1239"/>
    </row>
    <row r="659" spans="2:10" ht="13.5" customHeight="1"/>
    <row r="660" spans="2:10" ht="12" customHeight="1">
      <c r="B660" s="462"/>
      <c r="C660" s="403" t="s">
        <v>257</v>
      </c>
      <c r="D660" s="463"/>
      <c r="E660" s="1034">
        <f>E625+E637+E645</f>
        <v>60.230000000000004</v>
      </c>
      <c r="F660" s="1073">
        <f>F625+F637+F645</f>
        <v>56.053000000000004</v>
      </c>
      <c r="G660" s="1073">
        <f>G625+G637+G645</f>
        <v>223.29000000000002</v>
      </c>
      <c r="H660" s="1075">
        <f>H625+H637+H645</f>
        <v>1644.0570000000005</v>
      </c>
      <c r="I660" s="1214" t="s">
        <v>316</v>
      </c>
      <c r="J660" s="1215" t="s">
        <v>207</v>
      </c>
    </row>
    <row r="661" spans="2:10" ht="11.25" customHeight="1">
      <c r="B661" s="330"/>
      <c r="C661" s="331" t="s">
        <v>11</v>
      </c>
      <c r="D661" s="527">
        <v>0.7</v>
      </c>
      <c r="E661" s="414">
        <v>53.9</v>
      </c>
      <c r="F661" s="415">
        <v>55.3</v>
      </c>
      <c r="G661" s="416">
        <v>234.5</v>
      </c>
      <c r="H661" s="1438">
        <v>1645</v>
      </c>
      <c r="I661" s="1296">
        <f>H661-H660</f>
        <v>0.94299999999952888</v>
      </c>
      <c r="J661" s="630" t="s">
        <v>468</v>
      </c>
    </row>
    <row r="662" spans="2:10" ht="13.5" customHeight="1">
      <c r="B662" s="345"/>
      <c r="C662" s="346" t="s">
        <v>476</v>
      </c>
      <c r="D662" s="1242"/>
      <c r="E662" s="1243">
        <f>(E660*100/E674)-70</f>
        <v>8.220779220779221</v>
      </c>
      <c r="F662" s="308">
        <f>(F660*100/F674)-70</f>
        <v>0.9531645569620224</v>
      </c>
      <c r="G662" s="308">
        <f>(G660*100/G674)-70</f>
        <v>-3.3462686567164042</v>
      </c>
      <c r="H662" s="1244">
        <f>(H660*100/H674)-70</f>
        <v>-4.0127659574451968E-2</v>
      </c>
      <c r="I662" s="1238"/>
      <c r="J662" s="1239"/>
    </row>
    <row r="663" spans="2:10" ht="13.5" customHeight="1"/>
    <row r="664" spans="2:10" ht="13.5" customHeight="1"/>
    <row r="666" spans="2:10" ht="13.5" customHeight="1">
      <c r="D666" s="13" t="s">
        <v>212</v>
      </c>
    </row>
    <row r="667" spans="2:10" ht="12" customHeight="1">
      <c r="B667" s="91" t="s">
        <v>473</v>
      </c>
      <c r="D667"/>
      <c r="E667"/>
      <c r="I667"/>
      <c r="J667"/>
    </row>
    <row r="668" spans="2:10">
      <c r="C668" s="91" t="s">
        <v>208</v>
      </c>
      <c r="E668"/>
      <c r="F668"/>
      <c r="G668" s="91"/>
      <c r="H668" s="91"/>
      <c r="I668" s="36"/>
      <c r="J668" s="36"/>
    </row>
    <row r="669" spans="2:10" ht="15.5">
      <c r="B669" s="111" t="s">
        <v>209</v>
      </c>
      <c r="C669" s="36"/>
      <c r="D669"/>
      <c r="E669" s="111" t="s">
        <v>0</v>
      </c>
      <c r="F669"/>
      <c r="G669" s="2" t="s">
        <v>1074</v>
      </c>
      <c r="H669" s="36"/>
      <c r="I669" s="36"/>
      <c r="J669" s="159"/>
    </row>
    <row r="670" spans="2:10" ht="18.5">
      <c r="C670" s="1"/>
      <c r="D670" s="1330" t="s">
        <v>379</v>
      </c>
    </row>
    <row r="671" spans="2:10" ht="12" customHeight="1">
      <c r="B671" s="1331" t="s">
        <v>157</v>
      </c>
      <c r="C671" s="800"/>
      <c r="D671" s="801"/>
      <c r="E671" s="164" t="s">
        <v>181</v>
      </c>
      <c r="F671" s="164"/>
      <c r="G671" s="164"/>
      <c r="H671" s="1178" t="s">
        <v>182</v>
      </c>
      <c r="I671" s="1332" t="s">
        <v>205</v>
      </c>
      <c r="J671" s="169"/>
    </row>
    <row r="672" spans="2:10" ht="11.25" customHeight="1">
      <c r="B672" s="778"/>
      <c r="C672" s="1333" t="s">
        <v>307</v>
      </c>
      <c r="D672" s="807"/>
      <c r="E672" s="1334" t="s">
        <v>188</v>
      </c>
      <c r="F672" s="1182" t="s">
        <v>56</v>
      </c>
      <c r="G672" s="1182" t="s">
        <v>57</v>
      </c>
      <c r="H672" s="1180" t="s">
        <v>189</v>
      </c>
      <c r="I672" s="1335" t="s">
        <v>37</v>
      </c>
      <c r="J672" s="1336" t="s">
        <v>932</v>
      </c>
    </row>
    <row r="673" spans="2:10">
      <c r="B673" s="203"/>
      <c r="C673" s="1128" t="s">
        <v>318</v>
      </c>
      <c r="D673" s="186"/>
      <c r="E673" s="207" t="s">
        <v>6</v>
      </c>
      <c r="F673" s="206" t="s">
        <v>7</v>
      </c>
      <c r="G673" s="206" t="s">
        <v>8</v>
      </c>
      <c r="H673" s="1337" t="s">
        <v>191</v>
      </c>
      <c r="I673" s="184"/>
      <c r="J673" s="1338" t="s">
        <v>207</v>
      </c>
    </row>
    <row r="674" spans="2:10">
      <c r="B674" s="355"/>
      <c r="C674" s="1339" t="s">
        <v>475</v>
      </c>
      <c r="D674" s="1439">
        <v>1</v>
      </c>
      <c r="E674" s="1440">
        <v>77</v>
      </c>
      <c r="F674" s="821">
        <v>79</v>
      </c>
      <c r="G674" s="822">
        <v>335</v>
      </c>
      <c r="H674" s="1359">
        <v>2350</v>
      </c>
      <c r="I674" s="1341" t="s">
        <v>188</v>
      </c>
      <c r="J674" s="1441">
        <f>(E676-E677)*5</f>
        <v>0</v>
      </c>
    </row>
    <row r="675" spans="2:10" ht="14.4" customHeight="1">
      <c r="B675" s="716"/>
      <c r="C675" s="830" t="s">
        <v>118</v>
      </c>
      <c r="D675" s="807"/>
      <c r="E675" s="1442"/>
      <c r="F675" s="833"/>
      <c r="G675" s="833"/>
      <c r="H675" s="834"/>
      <c r="I675" s="1343" t="s">
        <v>56</v>
      </c>
      <c r="J675" s="1443">
        <f>(F676-F677)*5</f>
        <v>9.9999999999766942E-4</v>
      </c>
    </row>
    <row r="676" spans="2:10" ht="14.25" customHeight="1">
      <c r="B676" s="1345" t="s">
        <v>243</v>
      </c>
      <c r="C676" s="841" t="s">
        <v>305</v>
      </c>
      <c r="D676" s="1444">
        <v>0.25</v>
      </c>
      <c r="E676" s="1125">
        <f>(E674/100)*25</f>
        <v>19.25</v>
      </c>
      <c r="F676" s="843">
        <f>(F674/100)*25</f>
        <v>19.75</v>
      </c>
      <c r="G676" s="843">
        <f>(G674/100)*25</f>
        <v>83.75</v>
      </c>
      <c r="H676" s="843">
        <f>(H674/100)*25</f>
        <v>587.5</v>
      </c>
      <c r="I676" s="1343" t="s">
        <v>57</v>
      </c>
      <c r="J676" s="1443">
        <f>(G676-G677)*5</f>
        <v>0</v>
      </c>
    </row>
    <row r="677" spans="2:10">
      <c r="B677" s="878"/>
      <c r="C677" s="879" t="s">
        <v>260</v>
      </c>
      <c r="D677" s="1445"/>
      <c r="E677" s="1446">
        <f>(E410+E463+E519+E572+E625)/5</f>
        <v>19.25</v>
      </c>
      <c r="F677" s="1349">
        <f>(F410+F463+F519+F572+F625)/5</f>
        <v>19.7498</v>
      </c>
      <c r="G677" s="1349">
        <f>(G410+G463+G519+G572+G625)/5</f>
        <v>83.75</v>
      </c>
      <c r="H677" s="1447">
        <f>(H410+H463+H519+H572+H625)/5</f>
        <v>587.49919999999997</v>
      </c>
      <c r="I677" s="1351" t="s">
        <v>931</v>
      </c>
      <c r="J677" s="1448"/>
    </row>
    <row r="678" spans="2:10" ht="14.25" customHeight="1">
      <c r="B678" s="345"/>
      <c r="C678" s="1353" t="s">
        <v>933</v>
      </c>
      <c r="D678" s="1027" t="s">
        <v>40</v>
      </c>
      <c r="E678" s="1269">
        <f>(E677*100/E674)-25</f>
        <v>0</v>
      </c>
      <c r="F678" s="1270">
        <f>(F676*100/F701)-25</f>
        <v>0</v>
      </c>
      <c r="G678" s="1270">
        <f>(G676*100/G701)-25</f>
        <v>0</v>
      </c>
      <c r="H678" s="1271">
        <f>(H676*100/H701)-25</f>
        <v>0</v>
      </c>
      <c r="I678" s="1357" t="s">
        <v>468</v>
      </c>
      <c r="J678" s="1449">
        <f>(H676-H677)*5</f>
        <v>4.0000000001327862E-3</v>
      </c>
    </row>
    <row r="680" spans="2:10" ht="14.4" customHeight="1">
      <c r="B680" s="1331" t="s">
        <v>157</v>
      </c>
      <c r="C680" s="800"/>
      <c r="D680" s="801"/>
      <c r="E680" s="164" t="s">
        <v>181</v>
      </c>
      <c r="F680" s="164"/>
      <c r="G680" s="164"/>
      <c r="H680" s="1178" t="s">
        <v>182</v>
      </c>
      <c r="I680" s="1332" t="s">
        <v>205</v>
      </c>
      <c r="J680" s="169"/>
    </row>
    <row r="681" spans="2:10" ht="10.5" customHeight="1">
      <c r="B681" s="778"/>
      <c r="C681" s="1333" t="s">
        <v>308</v>
      </c>
      <c r="D681" s="807"/>
      <c r="E681" s="1334" t="s">
        <v>188</v>
      </c>
      <c r="F681" s="1182" t="s">
        <v>56</v>
      </c>
      <c r="G681" s="1182" t="s">
        <v>57</v>
      </c>
      <c r="H681" s="1180" t="s">
        <v>189</v>
      </c>
      <c r="I681" s="1335" t="s">
        <v>37</v>
      </c>
      <c r="J681" s="1336" t="s">
        <v>932</v>
      </c>
    </row>
    <row r="682" spans="2:10">
      <c r="B682" s="203"/>
      <c r="C682" s="1128" t="s">
        <v>318</v>
      </c>
      <c r="D682" s="186"/>
      <c r="E682" s="207" t="s">
        <v>6</v>
      </c>
      <c r="F682" s="206" t="s">
        <v>7</v>
      </c>
      <c r="G682" s="206" t="s">
        <v>8</v>
      </c>
      <c r="H682" s="1337" t="s">
        <v>191</v>
      </c>
      <c r="I682" s="184"/>
      <c r="J682" s="1338" t="s">
        <v>207</v>
      </c>
    </row>
    <row r="683" spans="2:10">
      <c r="B683" s="355"/>
      <c r="C683" s="1339" t="s">
        <v>475</v>
      </c>
      <c r="D683" s="1439">
        <v>1</v>
      </c>
      <c r="E683" s="820">
        <v>77</v>
      </c>
      <c r="F683" s="821">
        <v>79</v>
      </c>
      <c r="G683" s="822">
        <v>335</v>
      </c>
      <c r="H683" s="1359">
        <v>2350</v>
      </c>
      <c r="I683" s="1360" t="s">
        <v>188</v>
      </c>
      <c r="J683" s="1441">
        <f>(E685-E686)*5</f>
        <v>0</v>
      </c>
    </row>
    <row r="684" spans="2:10" ht="14.4" customHeight="1">
      <c r="B684" s="716"/>
      <c r="C684" s="830" t="s">
        <v>118</v>
      </c>
      <c r="D684" s="807"/>
      <c r="E684" s="832"/>
      <c r="F684" s="833"/>
      <c r="G684" s="833"/>
      <c r="H684" s="834"/>
      <c r="I684" s="1361" t="s">
        <v>56</v>
      </c>
      <c r="J684" s="1443">
        <f>(F685-F686)*5</f>
        <v>1.7763568394002505E-14</v>
      </c>
    </row>
    <row r="685" spans="2:10" ht="14.25" customHeight="1">
      <c r="B685" s="1345" t="s">
        <v>243</v>
      </c>
      <c r="C685" s="841" t="s">
        <v>306</v>
      </c>
      <c r="D685" s="1444">
        <v>0.35</v>
      </c>
      <c r="E685" s="875">
        <f>(E683/100)*35</f>
        <v>26.95</v>
      </c>
      <c r="F685" s="876">
        <f t="shared" ref="F685:H685" si="13">(F683/100)*35</f>
        <v>27.650000000000002</v>
      </c>
      <c r="G685" s="876">
        <f t="shared" si="13"/>
        <v>117.25</v>
      </c>
      <c r="H685" s="891">
        <f t="shared" si="13"/>
        <v>822.5</v>
      </c>
      <c r="I685" s="1361" t="s">
        <v>57</v>
      </c>
      <c r="J685" s="1443">
        <f>(G685-G686)*5</f>
        <v>0</v>
      </c>
    </row>
    <row r="686" spans="2:10">
      <c r="B686" s="878"/>
      <c r="C686" s="879" t="s">
        <v>260</v>
      </c>
      <c r="D686" s="1445"/>
      <c r="E686" s="1348">
        <f>(E421+E475+E530+E584+E637)/5</f>
        <v>26.95</v>
      </c>
      <c r="F686" s="1349">
        <f>(F421+F475+F530+F584+F637)/5</f>
        <v>27.65</v>
      </c>
      <c r="G686" s="1349">
        <f>(G421+G475+G530+G584+G637)/5</f>
        <v>117.25</v>
      </c>
      <c r="H686" s="1362">
        <f>(H421+H475+H530+H584+H637)/5</f>
        <v>822.5</v>
      </c>
      <c r="I686" s="1450" t="s">
        <v>931</v>
      </c>
      <c r="J686" s="630"/>
    </row>
    <row r="687" spans="2:10">
      <c r="B687" s="345"/>
      <c r="C687" s="1353" t="s">
        <v>933</v>
      </c>
      <c r="D687" s="1027" t="s">
        <v>40</v>
      </c>
      <c r="E687" s="1269">
        <f>(E686*100/E683)-35</f>
        <v>0</v>
      </c>
      <c r="F687" s="1270">
        <f t="shared" ref="F687:H687" si="14">(F686*100/F683)-35</f>
        <v>0</v>
      </c>
      <c r="G687" s="1270">
        <f t="shared" si="14"/>
        <v>0</v>
      </c>
      <c r="H687" s="1271">
        <f t="shared" si="14"/>
        <v>0</v>
      </c>
      <c r="I687" s="1128" t="s">
        <v>468</v>
      </c>
      <c r="J687" s="1449">
        <f>(H685-H686)*5</f>
        <v>0</v>
      </c>
    </row>
    <row r="689" spans="2:10">
      <c r="B689" s="1331" t="s">
        <v>157</v>
      </c>
      <c r="C689" s="800"/>
      <c r="D689" s="801"/>
      <c r="E689" s="164" t="s">
        <v>181</v>
      </c>
      <c r="F689" s="164"/>
      <c r="G689" s="164"/>
      <c r="H689" s="1178" t="s">
        <v>182</v>
      </c>
      <c r="I689" s="1332" t="s">
        <v>205</v>
      </c>
      <c r="J689" s="169"/>
    </row>
    <row r="690" spans="2:10" ht="12" customHeight="1">
      <c r="B690" s="778"/>
      <c r="C690" s="1333" t="s">
        <v>309</v>
      </c>
      <c r="D690" s="807"/>
      <c r="E690" s="1334" t="s">
        <v>188</v>
      </c>
      <c r="F690" s="1182" t="s">
        <v>56</v>
      </c>
      <c r="G690" s="1182" t="s">
        <v>57</v>
      </c>
      <c r="H690" s="1180" t="s">
        <v>189</v>
      </c>
      <c r="I690" s="1335" t="s">
        <v>37</v>
      </c>
      <c r="J690" s="1336" t="s">
        <v>932</v>
      </c>
    </row>
    <row r="691" spans="2:10">
      <c r="B691" s="203"/>
      <c r="C691" s="1128" t="s">
        <v>318</v>
      </c>
      <c r="D691" s="186"/>
      <c r="E691" s="207" t="s">
        <v>6</v>
      </c>
      <c r="F691" s="206" t="s">
        <v>7</v>
      </c>
      <c r="G691" s="206" t="s">
        <v>8</v>
      </c>
      <c r="H691" s="1337" t="s">
        <v>191</v>
      </c>
      <c r="I691" s="184"/>
      <c r="J691" s="1338" t="s">
        <v>207</v>
      </c>
    </row>
    <row r="692" spans="2:10">
      <c r="B692" s="778"/>
      <c r="C692" s="1339" t="s">
        <v>475</v>
      </c>
      <c r="D692" s="1340">
        <v>1</v>
      </c>
      <c r="E692" s="820">
        <v>77</v>
      </c>
      <c r="F692" s="821">
        <v>79</v>
      </c>
      <c r="G692" s="822">
        <v>335</v>
      </c>
      <c r="H692" s="1359">
        <v>2350</v>
      </c>
      <c r="I692" s="1360" t="s">
        <v>188</v>
      </c>
      <c r="J692" s="1441">
        <f>(E694-E695)*5</f>
        <v>0</v>
      </c>
    </row>
    <row r="693" spans="2:10" ht="14.4" customHeight="1">
      <c r="B693" s="716"/>
      <c r="C693" s="889" t="s">
        <v>118</v>
      </c>
      <c r="D693" s="890"/>
      <c r="E693" s="832"/>
      <c r="F693" s="833"/>
      <c r="G693" s="833"/>
      <c r="H693" s="834"/>
      <c r="I693" s="1361" t="s">
        <v>56</v>
      </c>
      <c r="J693" s="1443">
        <f>(F694-F695)*5</f>
        <v>-4.4408920985006262E-15</v>
      </c>
    </row>
    <row r="694" spans="2:10" ht="14.4" customHeight="1">
      <c r="B694" s="1345" t="s">
        <v>243</v>
      </c>
      <c r="C694" s="841" t="s">
        <v>301</v>
      </c>
      <c r="D694" s="842">
        <v>0.1</v>
      </c>
      <c r="E694" s="875">
        <f>(E692/100)*10</f>
        <v>7.7</v>
      </c>
      <c r="F694" s="876">
        <f t="shared" ref="F694:H694" si="15">(F692/100)*10</f>
        <v>7.9</v>
      </c>
      <c r="G694" s="876">
        <f t="shared" si="15"/>
        <v>33.5</v>
      </c>
      <c r="H694" s="891">
        <f t="shared" si="15"/>
        <v>235</v>
      </c>
      <c r="I694" s="1361" t="s">
        <v>57</v>
      </c>
      <c r="J694" s="1443">
        <f>(G694-G695)*5</f>
        <v>0</v>
      </c>
    </row>
    <row r="695" spans="2:10">
      <c r="B695" s="878"/>
      <c r="C695" s="879" t="s">
        <v>260</v>
      </c>
      <c r="D695" s="880"/>
      <c r="E695" s="1348">
        <f>(E428+E483+E537+E591+E645)/5</f>
        <v>7.7</v>
      </c>
      <c r="F695" s="1349">
        <f>(F428+F483+F537+F591+F645)/5</f>
        <v>7.9000000000000012</v>
      </c>
      <c r="G695" s="1349">
        <f>(G428+G483+G537+G591+G645)/5</f>
        <v>33.5</v>
      </c>
      <c r="H695" s="1362">
        <f>(H428+H483+H537+H591+H645)/5</f>
        <v>235.00000000000006</v>
      </c>
      <c r="I695" s="1450" t="s">
        <v>931</v>
      </c>
      <c r="J695" s="630"/>
    </row>
    <row r="696" spans="2:10" ht="14.25" customHeight="1">
      <c r="B696" s="345"/>
      <c r="C696" s="1353" t="s">
        <v>933</v>
      </c>
      <c r="D696" s="1027" t="s">
        <v>40</v>
      </c>
      <c r="E696" s="1269">
        <f>(E695*100/E692)-10</f>
        <v>0</v>
      </c>
      <c r="F696" s="1270">
        <f t="shared" ref="F696:H696" si="16">(F695*100/F692)-10</f>
        <v>0</v>
      </c>
      <c r="G696" s="1270">
        <f t="shared" si="16"/>
        <v>0</v>
      </c>
      <c r="H696" s="1271">
        <f t="shared" si="16"/>
        <v>0</v>
      </c>
      <c r="I696" s="1128" t="s">
        <v>468</v>
      </c>
      <c r="J696" s="1449">
        <f>(H694-H695)*5</f>
        <v>-2.8421709430404007E-13</v>
      </c>
    </row>
    <row r="698" spans="2:10" ht="13.5" customHeight="1">
      <c r="B698" s="1331" t="s">
        <v>157</v>
      </c>
      <c r="C698" s="800"/>
      <c r="D698" s="801"/>
      <c r="E698" s="164" t="s">
        <v>181</v>
      </c>
      <c r="F698" s="164"/>
      <c r="G698" s="164"/>
      <c r="H698" s="1178" t="s">
        <v>182</v>
      </c>
      <c r="I698" s="1332" t="s">
        <v>205</v>
      </c>
      <c r="J698" s="169"/>
    </row>
    <row r="699" spans="2:10">
      <c r="B699" s="778"/>
      <c r="C699" s="1333" t="s">
        <v>310</v>
      </c>
      <c r="D699" s="807"/>
      <c r="E699" s="1334" t="s">
        <v>188</v>
      </c>
      <c r="F699" s="1182" t="s">
        <v>56</v>
      </c>
      <c r="G699" s="1182" t="s">
        <v>57</v>
      </c>
      <c r="H699" s="1180" t="s">
        <v>189</v>
      </c>
      <c r="I699" s="1335" t="s">
        <v>37</v>
      </c>
      <c r="J699" s="1336" t="s">
        <v>932</v>
      </c>
    </row>
    <row r="700" spans="2:10">
      <c r="B700" s="203"/>
      <c r="C700" s="1128" t="s">
        <v>318</v>
      </c>
      <c r="D700" s="186"/>
      <c r="E700" s="207" t="s">
        <v>6</v>
      </c>
      <c r="F700" s="206" t="s">
        <v>7</v>
      </c>
      <c r="G700" s="206" t="s">
        <v>8</v>
      </c>
      <c r="H700" s="1337" t="s">
        <v>191</v>
      </c>
      <c r="I700" s="184"/>
      <c r="J700" s="1338" t="s">
        <v>207</v>
      </c>
    </row>
    <row r="701" spans="2:10" ht="14.25" customHeight="1">
      <c r="B701" s="778"/>
      <c r="C701" s="1339" t="s">
        <v>475</v>
      </c>
      <c r="D701" s="1340">
        <v>1</v>
      </c>
      <c r="E701" s="820">
        <v>77</v>
      </c>
      <c r="F701" s="821">
        <v>79</v>
      </c>
      <c r="G701" s="822">
        <v>335</v>
      </c>
      <c r="H701" s="1359">
        <v>2350</v>
      </c>
      <c r="I701" s="1360" t="s">
        <v>188</v>
      </c>
      <c r="J701" s="1441">
        <f>(E703-E704)*5</f>
        <v>0</v>
      </c>
    </row>
    <row r="702" spans="2:10" ht="12" customHeight="1">
      <c r="B702" s="716"/>
      <c r="C702" s="889" t="s">
        <v>118</v>
      </c>
      <c r="D702" s="890"/>
      <c r="E702" s="832"/>
      <c r="F702" s="833"/>
      <c r="G702" s="833"/>
      <c r="H702" s="834"/>
      <c r="I702" s="1361" t="s">
        <v>56</v>
      </c>
      <c r="J702" s="1443">
        <f>(F703-F704)*5</f>
        <v>9.9999999999766942E-4</v>
      </c>
    </row>
    <row r="703" spans="2:10" ht="13.5" customHeight="1">
      <c r="B703" s="1345" t="s">
        <v>243</v>
      </c>
      <c r="C703" s="841" t="s">
        <v>211</v>
      </c>
      <c r="D703" s="842">
        <v>0.6</v>
      </c>
      <c r="E703" s="875">
        <f>(E701/100)*60</f>
        <v>46.2</v>
      </c>
      <c r="F703" s="876">
        <f t="shared" ref="F703:H703" si="17">(F701/100)*60</f>
        <v>47.400000000000006</v>
      </c>
      <c r="G703" s="876">
        <f t="shared" si="17"/>
        <v>201</v>
      </c>
      <c r="H703" s="891">
        <f t="shared" si="17"/>
        <v>1410</v>
      </c>
      <c r="I703" s="1361" t="s">
        <v>57</v>
      </c>
      <c r="J703" s="1443">
        <f>(G703-G704)*5</f>
        <v>-1.4210854715202004E-13</v>
      </c>
    </row>
    <row r="704" spans="2:10">
      <c r="B704" s="878"/>
      <c r="C704" s="879" t="s">
        <v>260</v>
      </c>
      <c r="D704" s="880"/>
      <c r="E704" s="1348">
        <f>(E433+E488+E542+E596+E650)/5</f>
        <v>46.2</v>
      </c>
      <c r="F704" s="1349">
        <f>(F433+F488+F542+F596+F650)/5</f>
        <v>47.399800000000006</v>
      </c>
      <c r="G704" s="1349">
        <f>(G433+G488+G542+G596+G650)/5</f>
        <v>201.00000000000003</v>
      </c>
      <c r="H704" s="1362">
        <f>(H433+H488+H542+H596+H650)/5</f>
        <v>1409.9992000000002</v>
      </c>
      <c r="I704" s="1450" t="s">
        <v>931</v>
      </c>
      <c r="J704" s="630"/>
    </row>
    <row r="705" spans="2:10" ht="13.5" customHeight="1">
      <c r="B705" s="345"/>
      <c r="C705" s="1353" t="s">
        <v>933</v>
      </c>
      <c r="D705" s="1027" t="s">
        <v>40</v>
      </c>
      <c r="E705" s="1269">
        <f>(E704*100/E701)-60</f>
        <v>0</v>
      </c>
      <c r="F705" s="1270">
        <f t="shared" ref="F705:H705" si="18">(F704*100/F701)-60</f>
        <v>-2.5316455695900686E-4</v>
      </c>
      <c r="G705" s="1270">
        <f t="shared" si="18"/>
        <v>0</v>
      </c>
      <c r="H705" s="1271">
        <f t="shared" si="18"/>
        <v>-3.4042553188839975E-5</v>
      </c>
      <c r="I705" s="1128" t="s">
        <v>468</v>
      </c>
      <c r="J705" s="1449">
        <f>(H703-H704)*5</f>
        <v>3.9999999989959178E-3</v>
      </c>
    </row>
    <row r="706" spans="2:10">
      <c r="B706" s="1150"/>
      <c r="C706" s="1150"/>
      <c r="D706" s="185"/>
    </row>
    <row r="707" spans="2:10" ht="12" customHeight="1">
      <c r="B707" s="1331" t="s">
        <v>157</v>
      </c>
      <c r="C707" s="800"/>
      <c r="D707" s="801"/>
      <c r="E707" s="164" t="s">
        <v>181</v>
      </c>
      <c r="F707" s="164"/>
      <c r="G707" s="164"/>
      <c r="H707" s="1178" t="s">
        <v>182</v>
      </c>
      <c r="I707" s="1332" t="s">
        <v>205</v>
      </c>
      <c r="J707" s="169"/>
    </row>
    <row r="708" spans="2:10">
      <c r="B708" s="778"/>
      <c r="C708" s="1333" t="s">
        <v>311</v>
      </c>
      <c r="D708" s="807"/>
      <c r="E708" s="1334" t="s">
        <v>188</v>
      </c>
      <c r="F708" s="1182" t="s">
        <v>56</v>
      </c>
      <c r="G708" s="1182" t="s">
        <v>57</v>
      </c>
      <c r="H708" s="1180" t="s">
        <v>189</v>
      </c>
      <c r="I708" s="1335" t="s">
        <v>37</v>
      </c>
      <c r="J708" s="1336" t="s">
        <v>932</v>
      </c>
    </row>
    <row r="709" spans="2:10">
      <c r="B709" s="203"/>
      <c r="C709" s="1128" t="s">
        <v>318</v>
      </c>
      <c r="D709" s="186"/>
      <c r="E709" s="207" t="s">
        <v>6</v>
      </c>
      <c r="F709" s="206" t="s">
        <v>7</v>
      </c>
      <c r="G709" s="206" t="s">
        <v>8</v>
      </c>
      <c r="H709" s="1337" t="s">
        <v>191</v>
      </c>
      <c r="I709" s="184"/>
      <c r="J709" s="1338" t="s">
        <v>207</v>
      </c>
    </row>
    <row r="710" spans="2:10">
      <c r="B710" s="778"/>
      <c r="C710" s="1339" t="s">
        <v>475</v>
      </c>
      <c r="D710" s="1340">
        <v>1</v>
      </c>
      <c r="E710" s="820">
        <v>77</v>
      </c>
      <c r="F710" s="821">
        <v>79</v>
      </c>
      <c r="G710" s="822">
        <v>335</v>
      </c>
      <c r="H710" s="1359">
        <v>2350</v>
      </c>
      <c r="I710" s="1360" t="s">
        <v>188</v>
      </c>
      <c r="J710" s="1441">
        <f>(E712-E713)*5</f>
        <v>0</v>
      </c>
    </row>
    <row r="711" spans="2:10" ht="10.5" customHeight="1">
      <c r="B711" s="716"/>
      <c r="C711" s="889" t="s">
        <v>118</v>
      </c>
      <c r="D711" s="890"/>
      <c r="E711" s="832"/>
      <c r="F711" s="833"/>
      <c r="G711" s="833"/>
      <c r="H711" s="834"/>
      <c r="I711" s="1361" t="s">
        <v>56</v>
      </c>
      <c r="J711" s="1443">
        <f>(F712-F713)*5</f>
        <v>3.5527136788005009E-14</v>
      </c>
    </row>
    <row r="712" spans="2:10" ht="14.4" customHeight="1">
      <c r="B712" s="1345" t="s">
        <v>243</v>
      </c>
      <c r="C712" s="841" t="s">
        <v>302</v>
      </c>
      <c r="D712" s="842">
        <v>0.45</v>
      </c>
      <c r="E712" s="875">
        <f>(E710/100)*45</f>
        <v>34.65</v>
      </c>
      <c r="F712" s="876">
        <f t="shared" ref="F712:H712" si="19">(F710/100)*45</f>
        <v>35.550000000000004</v>
      </c>
      <c r="G712" s="876">
        <f t="shared" si="19"/>
        <v>150.75</v>
      </c>
      <c r="H712" s="891">
        <f t="shared" si="19"/>
        <v>1057.5</v>
      </c>
      <c r="I712" s="1361" t="s">
        <v>57</v>
      </c>
      <c r="J712" s="1443">
        <f>(G712-G713)*5</f>
        <v>0</v>
      </c>
    </row>
    <row r="713" spans="2:10">
      <c r="B713" s="878"/>
      <c r="C713" s="879" t="s">
        <v>260</v>
      </c>
      <c r="D713" s="880"/>
      <c r="E713" s="1348">
        <f>(E438+E493+E547+E601+E655)/5</f>
        <v>34.65</v>
      </c>
      <c r="F713" s="1349">
        <f>(F438+F493+F547+F601+F655)/5</f>
        <v>35.549999999999997</v>
      </c>
      <c r="G713" s="1349">
        <f>(G438+G493+G547+G601+G655)/5</f>
        <v>150.75</v>
      </c>
      <c r="H713" s="1362">
        <f>(H438+H493+H547+H601+H655)/5</f>
        <v>1057.5000000000002</v>
      </c>
      <c r="I713" s="1450" t="s">
        <v>931</v>
      </c>
      <c r="J713" s="630"/>
    </row>
    <row r="714" spans="2:10">
      <c r="B714" s="345"/>
      <c r="C714" s="1353" t="s">
        <v>933</v>
      </c>
      <c r="D714" s="1027" t="s">
        <v>40</v>
      </c>
      <c r="E714" s="1269">
        <f>(E713*100/E710)-45</f>
        <v>0</v>
      </c>
      <c r="F714" s="1270">
        <f t="shared" ref="F714:H714" si="20">(F713*100/F710)-45</f>
        <v>0</v>
      </c>
      <c r="G714" s="1270">
        <f t="shared" si="20"/>
        <v>0</v>
      </c>
      <c r="H714" s="1271">
        <f t="shared" si="20"/>
        <v>0</v>
      </c>
      <c r="I714" s="1128" t="s">
        <v>468</v>
      </c>
      <c r="J714" s="1449">
        <f>(H712-H713)*5</f>
        <v>-1.1368683772161603E-12</v>
      </c>
    </row>
    <row r="716" spans="2:10" ht="13.5" customHeight="1">
      <c r="B716" s="1331" t="s">
        <v>157</v>
      </c>
      <c r="C716" s="800"/>
      <c r="D716" s="1364" t="s">
        <v>313</v>
      </c>
      <c r="E716" s="164" t="s">
        <v>181</v>
      </c>
      <c r="F716" s="164"/>
      <c r="G716" s="164"/>
      <c r="H716" s="1178" t="s">
        <v>182</v>
      </c>
      <c r="I716" s="1332" t="s">
        <v>205</v>
      </c>
      <c r="J716" s="169"/>
    </row>
    <row r="717" spans="2:10" ht="14.4" customHeight="1">
      <c r="B717" s="1365" t="s">
        <v>261</v>
      </c>
      <c r="C717" s="10"/>
      <c r="D717" s="807"/>
      <c r="E717" s="1334" t="s">
        <v>188</v>
      </c>
      <c r="F717" s="1182" t="s">
        <v>56</v>
      </c>
      <c r="G717" s="1182" t="s">
        <v>57</v>
      </c>
      <c r="H717" s="1180" t="s">
        <v>189</v>
      </c>
      <c r="I717" s="1335" t="s">
        <v>37</v>
      </c>
      <c r="J717" s="1336" t="s">
        <v>932</v>
      </c>
    </row>
    <row r="718" spans="2:10">
      <c r="B718" s="203"/>
      <c r="C718" s="1128" t="s">
        <v>318</v>
      </c>
      <c r="D718" s="186"/>
      <c r="E718" s="1451" t="s">
        <v>6</v>
      </c>
      <c r="F718" s="1129" t="s">
        <v>7</v>
      </c>
      <c r="G718" s="1129" t="s">
        <v>8</v>
      </c>
      <c r="H718" s="193" t="s">
        <v>191</v>
      </c>
      <c r="I718" s="184"/>
      <c r="J718" s="1338" t="s">
        <v>207</v>
      </c>
    </row>
    <row r="719" spans="2:10" ht="14.25" customHeight="1">
      <c r="B719" s="355"/>
      <c r="C719" s="1339" t="s">
        <v>475</v>
      </c>
      <c r="D719" s="819">
        <v>1</v>
      </c>
      <c r="E719" s="820">
        <v>77</v>
      </c>
      <c r="F719" s="821">
        <v>79</v>
      </c>
      <c r="G719" s="822">
        <v>335</v>
      </c>
      <c r="H719" s="1359">
        <v>2350</v>
      </c>
      <c r="I719" s="1366" t="s">
        <v>188</v>
      </c>
      <c r="J719" s="1441">
        <f>(E721-E722)*5</f>
        <v>0</v>
      </c>
    </row>
    <row r="720" spans="2:10">
      <c r="B720" s="716"/>
      <c r="C720" s="830" t="s">
        <v>118</v>
      </c>
      <c r="D720" s="831"/>
      <c r="E720" s="832"/>
      <c r="F720" s="833"/>
      <c r="G720" s="833"/>
      <c r="H720" s="834"/>
      <c r="I720" s="1361" t="s">
        <v>56</v>
      </c>
      <c r="J720" s="1443">
        <f>(F721-F722)*5</f>
        <v>9.9999999999766942E-4</v>
      </c>
    </row>
    <row r="721" spans="2:10" ht="12" customHeight="1">
      <c r="B721" s="1345" t="s">
        <v>243</v>
      </c>
      <c r="C721" s="841" t="s">
        <v>303</v>
      </c>
      <c r="D721" s="842">
        <v>0.7</v>
      </c>
      <c r="E721" s="875">
        <f>(E719/100)*70</f>
        <v>53.9</v>
      </c>
      <c r="F721" s="876">
        <f t="shared" ref="F721:H721" si="21">(F719/100)*70</f>
        <v>55.300000000000004</v>
      </c>
      <c r="G721" s="876">
        <f t="shared" si="21"/>
        <v>234.5</v>
      </c>
      <c r="H721" s="891">
        <f t="shared" si="21"/>
        <v>1645</v>
      </c>
      <c r="I721" s="1361" t="s">
        <v>57</v>
      </c>
      <c r="J721" s="1443">
        <f>(G721-G722)*5</f>
        <v>0</v>
      </c>
    </row>
    <row r="722" spans="2:10">
      <c r="B722" s="910"/>
      <c r="C722" s="911" t="s">
        <v>304</v>
      </c>
      <c r="D722" s="912"/>
      <c r="E722" s="1452">
        <f>(E443+E498+E552+E606+E660)/5</f>
        <v>53.9</v>
      </c>
      <c r="F722" s="1453">
        <f>(F443+F498+F552+F606+F660)/5</f>
        <v>55.299800000000005</v>
      </c>
      <c r="G722" s="1453">
        <f>(G443+G498+G552+G606+G660)/5</f>
        <v>234.5</v>
      </c>
      <c r="H722" s="1454">
        <f>(H443+H498+H552+H606+H660)/5</f>
        <v>1644.9992000000002</v>
      </c>
      <c r="I722" s="1450" t="s">
        <v>931</v>
      </c>
      <c r="J722" s="630"/>
    </row>
    <row r="723" spans="2:10">
      <c r="B723" s="345"/>
      <c r="C723" s="1353" t="s">
        <v>933</v>
      </c>
      <c r="D723" s="1027" t="s">
        <v>40</v>
      </c>
      <c r="E723" s="1269">
        <f>(E722*100/E719)-70</f>
        <v>0</v>
      </c>
      <c r="F723" s="1270">
        <f t="shared" ref="F723:H723" si="22">(F722*100/F719)-70</f>
        <v>-2.5316455695190143E-4</v>
      </c>
      <c r="G723" s="1270">
        <f t="shared" si="22"/>
        <v>0</v>
      </c>
      <c r="H723" s="1271">
        <f t="shared" si="22"/>
        <v>-3.4042553181734547E-5</v>
      </c>
      <c r="I723" s="1128" t="s">
        <v>468</v>
      </c>
      <c r="J723" s="1449">
        <f>(H721-H722)*5</f>
        <v>3.9999999989959178E-3</v>
      </c>
    </row>
    <row r="724" spans="2:10" ht="14.25" customHeight="1"/>
    <row r="725" spans="2:10" ht="12" customHeight="1">
      <c r="C725" s="1149" t="s">
        <v>317</v>
      </c>
      <c r="D725" s="13" t="s">
        <v>212</v>
      </c>
    </row>
    <row r="726" spans="2:10" ht="14.4" customHeight="1">
      <c r="C726" s="1455" t="s">
        <v>259</v>
      </c>
    </row>
    <row r="727" spans="2:10">
      <c r="C727" s="1" t="s">
        <v>258</v>
      </c>
      <c r="D727"/>
      <c r="E727"/>
      <c r="F727"/>
      <c r="I727"/>
      <c r="J727"/>
    </row>
    <row r="728" spans="2:10" ht="14.25" customHeight="1">
      <c r="C728" s="91" t="s">
        <v>208</v>
      </c>
      <c r="E728"/>
      <c r="F728"/>
      <c r="G728" s="91"/>
      <c r="H728" s="91"/>
      <c r="I728" s="36"/>
      <c r="J728" s="36"/>
    </row>
    <row r="729" spans="2:10" ht="13.5" customHeight="1">
      <c r="B729" s="113" t="s">
        <v>209</v>
      </c>
      <c r="E729" s="158" t="s">
        <v>0</v>
      </c>
      <c r="F729"/>
      <c r="G729" s="2" t="s">
        <v>238</v>
      </c>
      <c r="H729" s="36"/>
      <c r="I729" s="36"/>
    </row>
    <row r="730" spans="2:10" ht="13.5" customHeight="1">
      <c r="B730" s="1331" t="s">
        <v>157</v>
      </c>
      <c r="C730" s="800"/>
      <c r="D730" s="801"/>
      <c r="E730" s="164" t="s">
        <v>181</v>
      </c>
      <c r="F730" s="164"/>
      <c r="G730" s="164"/>
      <c r="H730" s="1178" t="s">
        <v>182</v>
      </c>
      <c r="I730" s="1332" t="s">
        <v>205</v>
      </c>
      <c r="J730" s="169"/>
    </row>
    <row r="731" spans="2:10">
      <c r="B731" s="778"/>
      <c r="C731" s="1333" t="s">
        <v>307</v>
      </c>
      <c r="D731" s="807"/>
      <c r="E731" s="1334" t="s">
        <v>188</v>
      </c>
      <c r="F731" s="1182" t="s">
        <v>56</v>
      </c>
      <c r="G731" s="1182" t="s">
        <v>57</v>
      </c>
      <c r="H731" s="1180" t="s">
        <v>189</v>
      </c>
      <c r="I731" s="1335" t="s">
        <v>37</v>
      </c>
      <c r="J731" s="1336" t="s">
        <v>932</v>
      </c>
    </row>
    <row r="732" spans="2:10" ht="15.5">
      <c r="B732" s="203"/>
      <c r="C732" s="816"/>
      <c r="D732" s="186"/>
      <c r="E732" s="207" t="s">
        <v>6</v>
      </c>
      <c r="F732" s="206" t="s">
        <v>7</v>
      </c>
      <c r="G732" s="206" t="s">
        <v>8</v>
      </c>
      <c r="H732" s="1337" t="s">
        <v>191</v>
      </c>
      <c r="I732" s="184"/>
      <c r="J732" s="1338" t="s">
        <v>207</v>
      </c>
    </row>
    <row r="733" spans="2:10">
      <c r="B733" s="778"/>
      <c r="C733" s="1339" t="s">
        <v>475</v>
      </c>
      <c r="D733" s="1340">
        <v>1</v>
      </c>
      <c r="E733" s="820">
        <v>77</v>
      </c>
      <c r="F733" s="821">
        <v>79</v>
      </c>
      <c r="G733" s="822">
        <v>335</v>
      </c>
      <c r="H733" s="1359">
        <v>2350</v>
      </c>
      <c r="I733" s="1360" t="s">
        <v>188</v>
      </c>
      <c r="J733" s="1441">
        <f>(E735-E736)*10</f>
        <v>0</v>
      </c>
    </row>
    <row r="734" spans="2:10" ht="13.5" customHeight="1">
      <c r="B734" s="716"/>
      <c r="C734" s="830" t="s">
        <v>118</v>
      </c>
      <c r="D734" s="831"/>
      <c r="E734" s="832"/>
      <c r="F734" s="833"/>
      <c r="G734" s="833"/>
      <c r="H734" s="834"/>
      <c r="I734" s="1361" t="s">
        <v>56</v>
      </c>
      <c r="J734" s="1443">
        <f>(F735-F736)*10</f>
        <v>9.9999999999766942E-4</v>
      </c>
    </row>
    <row r="735" spans="2:10" ht="14.25" customHeight="1">
      <c r="B735" s="1345" t="s">
        <v>243</v>
      </c>
      <c r="C735" s="841" t="s">
        <v>305</v>
      </c>
      <c r="D735" s="842">
        <v>0.25</v>
      </c>
      <c r="E735" s="1125">
        <f>(E733/100)*25</f>
        <v>19.25</v>
      </c>
      <c r="F735" s="843">
        <f t="shared" ref="F735:H735" si="23">(F733/100)*25</f>
        <v>19.75</v>
      </c>
      <c r="G735" s="843">
        <f t="shared" si="23"/>
        <v>83.75</v>
      </c>
      <c r="H735" s="1126">
        <f t="shared" si="23"/>
        <v>587.5</v>
      </c>
      <c r="I735" s="1361" t="s">
        <v>57</v>
      </c>
      <c r="J735" s="1443">
        <f>(G735-G736)*10</f>
        <v>1.4210854715202004E-13</v>
      </c>
    </row>
    <row r="736" spans="2:10">
      <c r="B736" s="878"/>
      <c r="C736" s="879" t="s">
        <v>146</v>
      </c>
      <c r="D736" s="880"/>
      <c r="E736" s="1348">
        <f>(E74+E127+E186+E239+E294+E410+E463+E519+E572+E625)/10</f>
        <v>19.25</v>
      </c>
      <c r="F736" s="1349">
        <f>(F74+F127+F186+F239+F294+F410+F463+F519+F572+F625)/10</f>
        <v>19.7499</v>
      </c>
      <c r="G736" s="1349">
        <f>(G74+G127+G186+G239+G294+G410+G463+G519+G572+G625)/10</f>
        <v>83.749999999999986</v>
      </c>
      <c r="H736" s="1362">
        <f>(H74+H127+H186+H239+H294+H410+H463+H519+H572+H625)/10</f>
        <v>587.5</v>
      </c>
      <c r="I736" s="1450" t="s">
        <v>931</v>
      </c>
      <c r="J736" s="630"/>
    </row>
    <row r="737" spans="2:10" ht="14.4" customHeight="1">
      <c r="B737" s="345"/>
      <c r="C737" s="1353" t="s">
        <v>933</v>
      </c>
      <c r="D737" s="1027" t="s">
        <v>40</v>
      </c>
      <c r="E737" s="1269">
        <f>(E736*100/E733)-25</f>
        <v>0</v>
      </c>
      <c r="F737" s="1270">
        <f t="shared" ref="F737:H737" si="24">(F736*100/F733)-25</f>
        <v>-1.2658227847950343E-4</v>
      </c>
      <c r="G737" s="1270">
        <f t="shared" si="24"/>
        <v>0</v>
      </c>
      <c r="H737" s="1271">
        <f t="shared" si="24"/>
        <v>0</v>
      </c>
      <c r="I737" s="1128" t="s">
        <v>468</v>
      </c>
      <c r="J737" s="1449">
        <f>(H735-H736)*10</f>
        <v>0</v>
      </c>
    </row>
    <row r="739" spans="2:10" ht="14.4" customHeight="1">
      <c r="B739" s="1331" t="s">
        <v>157</v>
      </c>
      <c r="C739" s="800"/>
      <c r="D739" s="801"/>
      <c r="E739" s="164" t="s">
        <v>181</v>
      </c>
      <c r="F739" s="164"/>
      <c r="G739" s="164"/>
      <c r="H739" s="1178" t="s">
        <v>182</v>
      </c>
      <c r="I739" s="1332" t="s">
        <v>205</v>
      </c>
      <c r="J739" s="169"/>
    </row>
    <row r="740" spans="2:10">
      <c r="B740" s="778"/>
      <c r="C740" s="1333" t="s">
        <v>308</v>
      </c>
      <c r="D740" s="807"/>
      <c r="E740" s="1334" t="s">
        <v>188</v>
      </c>
      <c r="F740" s="1182" t="s">
        <v>56</v>
      </c>
      <c r="G740" s="1182" t="s">
        <v>57</v>
      </c>
      <c r="H740" s="1180" t="s">
        <v>189</v>
      </c>
      <c r="I740" s="1335" t="s">
        <v>37</v>
      </c>
      <c r="J740" s="1336" t="s">
        <v>932</v>
      </c>
    </row>
    <row r="741" spans="2:10" ht="11.25" customHeight="1">
      <c r="B741" s="203"/>
      <c r="C741" s="816"/>
      <c r="D741" s="186"/>
      <c r="E741" s="207" t="s">
        <v>6</v>
      </c>
      <c r="F741" s="206" t="s">
        <v>7</v>
      </c>
      <c r="G741" s="206" t="s">
        <v>8</v>
      </c>
      <c r="H741" s="1337" t="s">
        <v>191</v>
      </c>
      <c r="I741" s="184"/>
      <c r="J741" s="1338" t="s">
        <v>207</v>
      </c>
    </row>
    <row r="742" spans="2:10">
      <c r="B742" s="778"/>
      <c r="C742" s="1339" t="s">
        <v>475</v>
      </c>
      <c r="D742" s="1340">
        <v>1</v>
      </c>
      <c r="E742" s="820">
        <v>77</v>
      </c>
      <c r="F742" s="821">
        <v>79</v>
      </c>
      <c r="G742" s="822">
        <v>335</v>
      </c>
      <c r="H742" s="1359">
        <v>2350</v>
      </c>
      <c r="I742" s="1360" t="s">
        <v>188</v>
      </c>
      <c r="J742" s="1441">
        <f>(E744-E745)*10</f>
        <v>-7.1054273576010019E-14</v>
      </c>
    </row>
    <row r="743" spans="2:10" ht="14.4" customHeight="1">
      <c r="B743" s="716"/>
      <c r="C743" s="830" t="s">
        <v>118</v>
      </c>
      <c r="D743" s="831"/>
      <c r="E743" s="832"/>
      <c r="F743" s="833"/>
      <c r="G743" s="833"/>
      <c r="H743" s="834"/>
      <c r="I743" s="1361" t="s">
        <v>56</v>
      </c>
      <c r="J743" s="1443">
        <f>(F744-F745)*10</f>
        <v>7.1054273576010019E-14</v>
      </c>
    </row>
    <row r="744" spans="2:10" ht="15" customHeight="1">
      <c r="B744" s="1345" t="s">
        <v>243</v>
      </c>
      <c r="C744" s="841" t="s">
        <v>306</v>
      </c>
      <c r="D744" s="842">
        <v>0.35</v>
      </c>
      <c r="E744" s="875">
        <f>(E742/100)*35</f>
        <v>26.95</v>
      </c>
      <c r="F744" s="876">
        <f t="shared" ref="F744:H744" si="25">(F742/100)*35</f>
        <v>27.650000000000002</v>
      </c>
      <c r="G744" s="876">
        <f t="shared" si="25"/>
        <v>117.25</v>
      </c>
      <c r="H744" s="891">
        <f t="shared" si="25"/>
        <v>822.5</v>
      </c>
      <c r="I744" s="1361" t="s">
        <v>57</v>
      </c>
      <c r="J744" s="1443">
        <f>(G744-G745)*10</f>
        <v>0</v>
      </c>
    </row>
    <row r="745" spans="2:10">
      <c r="B745" s="878"/>
      <c r="C745" s="879" t="s">
        <v>146</v>
      </c>
      <c r="D745" s="880"/>
      <c r="E745" s="1348">
        <f>(E85+E138+E198+E251+E306+E421+E475+E530+E584+E637)/10</f>
        <v>26.950000000000006</v>
      </c>
      <c r="F745" s="1349">
        <f>(F85+F138+F198+F251+F306+F421+F475+F530+F584+F637)/10</f>
        <v>27.649999999999995</v>
      </c>
      <c r="G745" s="1349">
        <f>(G85+G138+G198+G251+G306+G421+G475+G530+G584+G637)/10</f>
        <v>117.25</v>
      </c>
      <c r="H745" s="1362">
        <f>(H85+H138+H198+H251+H306+H421+H475+H530+H584+H637)/10</f>
        <v>822.5</v>
      </c>
      <c r="I745" s="1450" t="s">
        <v>931</v>
      </c>
      <c r="J745" s="630"/>
    </row>
    <row r="746" spans="2:10">
      <c r="B746" s="345"/>
      <c r="C746" s="1353" t="s">
        <v>933</v>
      </c>
      <c r="D746" s="1027" t="s">
        <v>40</v>
      </c>
      <c r="E746" s="1269">
        <f>(E745*100/E742)-35</f>
        <v>0</v>
      </c>
      <c r="F746" s="1270">
        <f t="shared" ref="F746:H746" si="26">(F745*100/F742)-35</f>
        <v>0</v>
      </c>
      <c r="G746" s="1270">
        <f t="shared" si="26"/>
        <v>0</v>
      </c>
      <c r="H746" s="1271">
        <f t="shared" si="26"/>
        <v>0</v>
      </c>
      <c r="I746" s="1128" t="s">
        <v>468</v>
      </c>
      <c r="J746" s="1449">
        <f>(H744-H745)*10</f>
        <v>0</v>
      </c>
    </row>
    <row r="748" spans="2:10" ht="14.4" customHeight="1">
      <c r="B748" s="1331" t="s">
        <v>157</v>
      </c>
      <c r="C748" s="800"/>
      <c r="D748" s="801"/>
      <c r="E748" s="164" t="s">
        <v>181</v>
      </c>
      <c r="F748" s="164"/>
      <c r="G748" s="164"/>
      <c r="H748" s="1178" t="s">
        <v>182</v>
      </c>
      <c r="I748" s="1332" t="s">
        <v>205</v>
      </c>
      <c r="J748" s="169"/>
    </row>
    <row r="749" spans="2:10">
      <c r="B749" s="778"/>
      <c r="C749" s="1333" t="s">
        <v>309</v>
      </c>
      <c r="D749" s="807"/>
      <c r="E749" s="1334" t="s">
        <v>188</v>
      </c>
      <c r="F749" s="1182" t="s">
        <v>56</v>
      </c>
      <c r="G749" s="1182" t="s">
        <v>57</v>
      </c>
      <c r="H749" s="1180" t="s">
        <v>189</v>
      </c>
      <c r="I749" s="1335" t="s">
        <v>37</v>
      </c>
      <c r="J749" s="1336" t="s">
        <v>932</v>
      </c>
    </row>
    <row r="750" spans="2:10" ht="10.5" customHeight="1">
      <c r="B750" s="203"/>
      <c r="C750" s="816"/>
      <c r="D750" s="186"/>
      <c r="E750" s="207" t="s">
        <v>6</v>
      </c>
      <c r="F750" s="206" t="s">
        <v>7</v>
      </c>
      <c r="G750" s="206" t="s">
        <v>8</v>
      </c>
      <c r="H750" s="1337" t="s">
        <v>191</v>
      </c>
      <c r="I750" s="184"/>
      <c r="J750" s="1338" t="s">
        <v>207</v>
      </c>
    </row>
    <row r="751" spans="2:10">
      <c r="B751" s="778"/>
      <c r="C751" s="1339" t="s">
        <v>475</v>
      </c>
      <c r="D751" s="1340">
        <v>1</v>
      </c>
      <c r="E751" s="820">
        <v>77</v>
      </c>
      <c r="F751" s="821">
        <v>79</v>
      </c>
      <c r="G751" s="822">
        <v>335</v>
      </c>
      <c r="H751" s="1359">
        <v>2350</v>
      </c>
      <c r="I751" s="1360" t="s">
        <v>188</v>
      </c>
      <c r="J751" s="1441">
        <f>(E753-E754)*10</f>
        <v>-9.9999999998878764E-4</v>
      </c>
    </row>
    <row r="752" spans="2:10" ht="14.25" customHeight="1">
      <c r="B752" s="716"/>
      <c r="C752" s="830" t="s">
        <v>118</v>
      </c>
      <c r="D752" s="831"/>
      <c r="E752" s="832"/>
      <c r="F752" s="833"/>
      <c r="G752" s="833"/>
      <c r="H752" s="834"/>
      <c r="I752" s="1361" t="s">
        <v>56</v>
      </c>
      <c r="J752" s="1443">
        <f>(F753-F754)*10</f>
        <v>0</v>
      </c>
    </row>
    <row r="753" spans="2:10" ht="15.5">
      <c r="B753" s="1345" t="s">
        <v>243</v>
      </c>
      <c r="C753" s="841" t="s">
        <v>301</v>
      </c>
      <c r="D753" s="842">
        <v>0.1</v>
      </c>
      <c r="E753" s="875">
        <f>(E751/100)*10</f>
        <v>7.7</v>
      </c>
      <c r="F753" s="876">
        <f t="shared" ref="F753:H753" si="27">(F751/100)*10</f>
        <v>7.9</v>
      </c>
      <c r="G753" s="876">
        <f t="shared" si="27"/>
        <v>33.5</v>
      </c>
      <c r="H753" s="891">
        <f t="shared" si="27"/>
        <v>235</v>
      </c>
      <c r="I753" s="1361" t="s">
        <v>57</v>
      </c>
      <c r="J753" s="1443">
        <f>(G753-G754)*10</f>
        <v>1.9999999999953388E-3</v>
      </c>
    </row>
    <row r="754" spans="2:10">
      <c r="B754" s="878"/>
      <c r="C754" s="879" t="s">
        <v>146</v>
      </c>
      <c r="D754" s="880"/>
      <c r="E754" s="1348">
        <f>(E92+E146+E206+E259+E313+E428+E483+E537+E591+E645)/10</f>
        <v>7.7000999999999991</v>
      </c>
      <c r="F754" s="1349">
        <f>(F92+F146+F206+F259+F313+F428+F483+F537+F591+F645)/10</f>
        <v>7.9</v>
      </c>
      <c r="G754" s="1349">
        <f>(G92+G146+G206+G259+G313+G428+G483+G537+G591+G645)/10</f>
        <v>33.4998</v>
      </c>
      <c r="H754" s="1362">
        <f>(H92+H146+H206+H259+H313+H428+H483+H537+H591+H645)/10</f>
        <v>235</v>
      </c>
      <c r="I754" s="1450" t="s">
        <v>931</v>
      </c>
      <c r="J754" s="630"/>
    </row>
    <row r="755" spans="2:10">
      <c r="B755" s="345"/>
      <c r="C755" s="1353" t="s">
        <v>933</v>
      </c>
      <c r="D755" s="1027" t="s">
        <v>40</v>
      </c>
      <c r="E755" s="1269">
        <f>(E754*100/E751)-10</f>
        <v>1.2987012986798163E-4</v>
      </c>
      <c r="F755" s="1270">
        <f t="shared" ref="F755:H755" si="28">(F754*100/F751)-10</f>
        <v>0</v>
      </c>
      <c r="G755" s="1270">
        <f t="shared" si="28"/>
        <v>-5.9701492537200807E-5</v>
      </c>
      <c r="H755" s="1271">
        <f t="shared" si="28"/>
        <v>0</v>
      </c>
      <c r="I755" s="1128" t="s">
        <v>468</v>
      </c>
      <c r="J755" s="1449">
        <f>(H753-H754)*10</f>
        <v>0</v>
      </c>
    </row>
    <row r="757" spans="2:10" ht="13.5" customHeight="1">
      <c r="B757" s="1331" t="s">
        <v>157</v>
      </c>
      <c r="C757" s="800"/>
      <c r="D757" s="801"/>
      <c r="E757" s="164" t="s">
        <v>181</v>
      </c>
      <c r="F757" s="164"/>
      <c r="G757" s="164"/>
      <c r="H757" s="1178" t="s">
        <v>182</v>
      </c>
      <c r="I757" s="1332" t="s">
        <v>205</v>
      </c>
      <c r="J757" s="169"/>
    </row>
    <row r="758" spans="2:10">
      <c r="B758" s="778"/>
      <c r="C758" s="1333" t="s">
        <v>310</v>
      </c>
      <c r="D758" s="807"/>
      <c r="E758" s="1334" t="s">
        <v>188</v>
      </c>
      <c r="F758" s="1182" t="s">
        <v>56</v>
      </c>
      <c r="G758" s="1182" t="s">
        <v>57</v>
      </c>
      <c r="H758" s="1180" t="s">
        <v>189</v>
      </c>
      <c r="I758" s="1335" t="s">
        <v>37</v>
      </c>
      <c r="J758" s="1336" t="s">
        <v>932</v>
      </c>
    </row>
    <row r="759" spans="2:10" ht="10.5" customHeight="1">
      <c r="B759" s="203"/>
      <c r="C759" s="816"/>
      <c r="D759" s="186"/>
      <c r="E759" s="207" t="s">
        <v>6</v>
      </c>
      <c r="F759" s="206" t="s">
        <v>7</v>
      </c>
      <c r="G759" s="206" t="s">
        <v>8</v>
      </c>
      <c r="H759" s="1337" t="s">
        <v>191</v>
      </c>
      <c r="I759" s="184"/>
      <c r="J759" s="1338" t="s">
        <v>207</v>
      </c>
    </row>
    <row r="760" spans="2:10">
      <c r="B760" s="778"/>
      <c r="C760" s="1339" t="s">
        <v>475</v>
      </c>
      <c r="D760" s="1340">
        <v>1</v>
      </c>
      <c r="E760" s="820">
        <v>77</v>
      </c>
      <c r="F760" s="821">
        <v>79</v>
      </c>
      <c r="G760" s="822">
        <v>335</v>
      </c>
      <c r="H760" s="1359">
        <v>2350</v>
      </c>
      <c r="I760" s="1360" t="s">
        <v>188</v>
      </c>
      <c r="J760" s="1441">
        <f>(E762-E763)*10</f>
        <v>0</v>
      </c>
    </row>
    <row r="761" spans="2:10">
      <c r="B761" s="716"/>
      <c r="C761" s="830" t="s">
        <v>118</v>
      </c>
      <c r="D761" s="831"/>
      <c r="E761" s="832"/>
      <c r="F761" s="833"/>
      <c r="G761" s="833"/>
      <c r="H761" s="834"/>
      <c r="I761" s="1361" t="s">
        <v>56</v>
      </c>
      <c r="J761" s="1443">
        <f>(F762-F763)*10</f>
        <v>1.0000000001042508E-3</v>
      </c>
    </row>
    <row r="762" spans="2:10" ht="13.5" customHeight="1">
      <c r="B762" s="1345" t="s">
        <v>243</v>
      </c>
      <c r="C762" s="841" t="s">
        <v>211</v>
      </c>
      <c r="D762" s="842">
        <v>0.6</v>
      </c>
      <c r="E762" s="875">
        <f>(E760/100)*60</f>
        <v>46.2</v>
      </c>
      <c r="F762" s="876">
        <f t="shared" ref="F762:H762" si="29">(F760/100)*60</f>
        <v>47.400000000000006</v>
      </c>
      <c r="G762" s="876">
        <f t="shared" si="29"/>
        <v>201</v>
      </c>
      <c r="H762" s="891">
        <f t="shared" si="29"/>
        <v>1410</v>
      </c>
      <c r="I762" s="1361" t="s">
        <v>57</v>
      </c>
      <c r="J762" s="1443">
        <f>(G762-G763)*10</f>
        <v>-2.8421709430404007E-13</v>
      </c>
    </row>
    <row r="763" spans="2:10" ht="14.25" customHeight="1">
      <c r="B763" s="878"/>
      <c r="C763" s="879" t="s">
        <v>146</v>
      </c>
      <c r="D763" s="880"/>
      <c r="E763" s="1348">
        <f>(E97+E151+E211+E264+E318+E433+E488+E542+E596+E650)/10</f>
        <v>46.2</v>
      </c>
      <c r="F763" s="1349">
        <f>(F97+F151+F211+F264+F318+F433+F488+F542+F596+F650)/10</f>
        <v>47.399899999999995</v>
      </c>
      <c r="G763" s="1349">
        <f>(G97+G151+G211+G264+G318+G433+G488+G542+G596+G650)/10</f>
        <v>201.00000000000003</v>
      </c>
      <c r="H763" s="1362">
        <f>(H97+H151+H211+H264+H318+H433+H488+H542+H596+H650)/10</f>
        <v>1409.9999999999998</v>
      </c>
      <c r="I763" s="1450" t="s">
        <v>931</v>
      </c>
      <c r="J763" s="630"/>
    </row>
    <row r="764" spans="2:10" ht="14.4" customHeight="1">
      <c r="B764" s="345"/>
      <c r="C764" s="346" t="s">
        <v>476</v>
      </c>
      <c r="D764" s="1242"/>
      <c r="E764" s="1269">
        <f>(E763*100/E760)-60</f>
        <v>0</v>
      </c>
      <c r="F764" s="1270">
        <f t="shared" ref="F764:H764" si="30">(F763*100/F760)-60</f>
        <v>-1.2658227848305614E-4</v>
      </c>
      <c r="G764" s="1270">
        <f t="shared" si="30"/>
        <v>0</v>
      </c>
      <c r="H764" s="1271">
        <f t="shared" si="30"/>
        <v>0</v>
      </c>
      <c r="I764" s="1128" t="s">
        <v>468</v>
      </c>
      <c r="J764" s="1449">
        <f>(H762-H763)*10</f>
        <v>2.2737367544323206E-12</v>
      </c>
    </row>
    <row r="766" spans="2:10">
      <c r="B766" s="1331" t="s">
        <v>157</v>
      </c>
      <c r="C766" s="800"/>
      <c r="D766" s="801"/>
      <c r="E766" s="164" t="s">
        <v>181</v>
      </c>
      <c r="F766" s="164"/>
      <c r="G766" s="164"/>
      <c r="H766" s="1178" t="s">
        <v>182</v>
      </c>
      <c r="I766" s="1332" t="s">
        <v>205</v>
      </c>
      <c r="J766" s="169"/>
    </row>
    <row r="767" spans="2:10">
      <c r="B767" s="778"/>
      <c r="C767" s="1333" t="s">
        <v>311</v>
      </c>
      <c r="D767" s="807"/>
      <c r="E767" s="1334" t="s">
        <v>188</v>
      </c>
      <c r="F767" s="1182" t="s">
        <v>56</v>
      </c>
      <c r="G767" s="1182" t="s">
        <v>57</v>
      </c>
      <c r="H767" s="1180" t="s">
        <v>189</v>
      </c>
      <c r="I767" s="1335" t="s">
        <v>37</v>
      </c>
      <c r="J767" s="1336" t="s">
        <v>932</v>
      </c>
    </row>
    <row r="768" spans="2:10" ht="10.5" customHeight="1">
      <c r="B768" s="203"/>
      <c r="C768" s="816"/>
      <c r="D768" s="186"/>
      <c r="E768" s="207" t="s">
        <v>6</v>
      </c>
      <c r="F768" s="206" t="s">
        <v>7</v>
      </c>
      <c r="G768" s="206" t="s">
        <v>8</v>
      </c>
      <c r="H768" s="1337" t="s">
        <v>191</v>
      </c>
      <c r="I768" s="184"/>
      <c r="J768" s="1338" t="s">
        <v>207</v>
      </c>
    </row>
    <row r="769" spans="2:10">
      <c r="B769" s="778"/>
      <c r="C769" s="1339" t="s">
        <v>475</v>
      </c>
      <c r="D769" s="1340">
        <v>1</v>
      </c>
      <c r="E769" s="820">
        <v>77</v>
      </c>
      <c r="F769" s="821">
        <v>79</v>
      </c>
      <c r="G769" s="822">
        <v>335</v>
      </c>
      <c r="H769" s="1359">
        <v>2350</v>
      </c>
      <c r="I769" s="1360" t="s">
        <v>188</v>
      </c>
      <c r="J769" s="1441">
        <f>(E771-E772)*10</f>
        <v>-1.0000000000331966E-3</v>
      </c>
    </row>
    <row r="770" spans="2:10" ht="14.4" customHeight="1">
      <c r="B770" s="716"/>
      <c r="C770" s="830" t="s">
        <v>118</v>
      </c>
      <c r="D770" s="831"/>
      <c r="E770" s="832"/>
      <c r="F770" s="833"/>
      <c r="G770" s="833"/>
      <c r="H770" s="834"/>
      <c r="I770" s="1361" t="s">
        <v>56</v>
      </c>
      <c r="J770" s="1443">
        <f>(F771-F772)*10</f>
        <v>7.1054273576010019E-14</v>
      </c>
    </row>
    <row r="771" spans="2:10" ht="14.4" customHeight="1">
      <c r="B771" s="1345" t="s">
        <v>243</v>
      </c>
      <c r="C771" s="841" t="s">
        <v>302</v>
      </c>
      <c r="D771" s="842">
        <v>0.45</v>
      </c>
      <c r="E771" s="875">
        <f>(E769/100)*45</f>
        <v>34.65</v>
      </c>
      <c r="F771" s="876">
        <f t="shared" ref="F771:H771" si="31">(F769/100)*45</f>
        <v>35.550000000000004</v>
      </c>
      <c r="G771" s="876">
        <f t="shared" si="31"/>
        <v>150.75</v>
      </c>
      <c r="H771" s="891">
        <f t="shared" si="31"/>
        <v>1057.5</v>
      </c>
      <c r="I771" s="1361" t="s">
        <v>57</v>
      </c>
      <c r="J771" s="1443">
        <f>(G771-G772)*10</f>
        <v>2.0000000000663931E-3</v>
      </c>
    </row>
    <row r="772" spans="2:10">
      <c r="B772" s="878"/>
      <c r="C772" s="879" t="s">
        <v>146</v>
      </c>
      <c r="D772" s="880"/>
      <c r="E772" s="1348">
        <f>(E102+E156+E216+E269+E323+E438+E493+E547+E601+E655)/10</f>
        <v>34.650100000000002</v>
      </c>
      <c r="F772" s="1349">
        <f>(F102+F156+F216+F269+F323+F438+F493+F547+F601+F655)/10</f>
        <v>35.549999999999997</v>
      </c>
      <c r="G772" s="1349">
        <f>(G102+G156+G216+G269+G323+G438+G493+G547+G601+G655)/10</f>
        <v>150.74979999999999</v>
      </c>
      <c r="H772" s="1362">
        <f>(H102+H156+H216+H269+H323+H438+H493+H547+H601+H655)/10</f>
        <v>1057.5</v>
      </c>
      <c r="I772" s="1450" t="s">
        <v>931</v>
      </c>
      <c r="J772" s="630"/>
    </row>
    <row r="773" spans="2:10" ht="14.4" customHeight="1">
      <c r="B773" s="345"/>
      <c r="C773" s="1353" t="s">
        <v>933</v>
      </c>
      <c r="D773" s="1027" t="s">
        <v>40</v>
      </c>
      <c r="E773" s="1269">
        <f>(E772*100/E769)-45</f>
        <v>1.2987012987508706E-4</v>
      </c>
      <c r="F773" s="1270">
        <f t="shared" ref="F773:H773" si="32">(F772*100/F769)-45</f>
        <v>0</v>
      </c>
      <c r="G773" s="1270">
        <f t="shared" si="32"/>
        <v>-5.9701492538977163E-5</v>
      </c>
      <c r="H773" s="1271">
        <f t="shared" si="32"/>
        <v>0</v>
      </c>
      <c r="I773" s="1128" t="s">
        <v>468</v>
      </c>
      <c r="J773" s="1449">
        <f>(H771-H772)*10</f>
        <v>0</v>
      </c>
    </row>
    <row r="774" spans="2:10" ht="13.5" customHeight="1">
      <c r="B774" s="1456"/>
      <c r="C774" s="1456"/>
    </row>
    <row r="775" spans="2:10" ht="11.25" customHeight="1">
      <c r="B775" s="1457" t="s">
        <v>157</v>
      </c>
      <c r="C775" s="1458"/>
      <c r="D775" s="801"/>
      <c r="E775" s="164" t="s">
        <v>181</v>
      </c>
      <c r="F775" s="164"/>
      <c r="G775" s="164"/>
      <c r="H775" s="1178" t="s">
        <v>182</v>
      </c>
      <c r="I775" s="1332" t="s">
        <v>205</v>
      </c>
      <c r="J775" s="169"/>
    </row>
    <row r="776" spans="2:10" ht="13.5" customHeight="1">
      <c r="B776" s="1365" t="s">
        <v>264</v>
      </c>
      <c r="C776" s="1333"/>
      <c r="D776" s="807"/>
      <c r="E776" s="1334" t="s">
        <v>188</v>
      </c>
      <c r="F776" s="1182" t="s">
        <v>56</v>
      </c>
      <c r="G776" s="1182" t="s">
        <v>57</v>
      </c>
      <c r="H776" s="1180" t="s">
        <v>189</v>
      </c>
      <c r="I776" s="1335" t="s">
        <v>37</v>
      </c>
      <c r="J776" s="1336" t="s">
        <v>932</v>
      </c>
    </row>
    <row r="777" spans="2:10">
      <c r="B777" s="203"/>
      <c r="C777" s="1156" t="s">
        <v>238</v>
      </c>
      <c r="D777" s="186"/>
      <c r="E777" s="207" t="s">
        <v>6</v>
      </c>
      <c r="F777" s="206" t="s">
        <v>7</v>
      </c>
      <c r="G777" s="206" t="s">
        <v>8</v>
      </c>
      <c r="H777" s="1337" t="s">
        <v>191</v>
      </c>
      <c r="I777" s="184"/>
      <c r="J777" s="1338" t="s">
        <v>207</v>
      </c>
    </row>
    <row r="778" spans="2:10">
      <c r="B778" s="778"/>
      <c r="C778" s="1339" t="s">
        <v>475</v>
      </c>
      <c r="D778" s="1340">
        <v>1</v>
      </c>
      <c r="E778" s="820">
        <v>77</v>
      </c>
      <c r="F778" s="821">
        <v>79</v>
      </c>
      <c r="G778" s="822">
        <v>335</v>
      </c>
      <c r="H778" s="1359">
        <v>2350</v>
      </c>
      <c r="I778" s="1360" t="s">
        <v>188</v>
      </c>
      <c r="J778" s="1441">
        <f>(E780-E781)*10</f>
        <v>-9.9999999989108801E-4</v>
      </c>
    </row>
    <row r="779" spans="2:10" ht="13.5" customHeight="1">
      <c r="B779" s="716"/>
      <c r="C779" s="830" t="s">
        <v>118</v>
      </c>
      <c r="D779" s="831"/>
      <c r="E779" s="832"/>
      <c r="F779" s="833"/>
      <c r="G779" s="833"/>
      <c r="H779" s="834"/>
      <c r="I779" s="1361" t="s">
        <v>56</v>
      </c>
      <c r="J779" s="1443">
        <f>(F780-F781)*10</f>
        <v>1.0000000000331966E-3</v>
      </c>
    </row>
    <row r="780" spans="2:10" ht="15.5">
      <c r="B780" s="1345" t="s">
        <v>243</v>
      </c>
      <c r="C780" s="841" t="s">
        <v>211</v>
      </c>
      <c r="D780" s="842">
        <v>0.7</v>
      </c>
      <c r="E780" s="875">
        <f>(E778/100)*70</f>
        <v>53.9</v>
      </c>
      <c r="F780" s="876">
        <f t="shared" ref="F780:H780" si="33">(F778/100)*70</f>
        <v>55.300000000000004</v>
      </c>
      <c r="G780" s="876">
        <f t="shared" si="33"/>
        <v>234.5</v>
      </c>
      <c r="H780" s="891">
        <f t="shared" si="33"/>
        <v>1645</v>
      </c>
      <c r="I780" s="1361" t="s">
        <v>57</v>
      </c>
      <c r="J780" s="1443">
        <f>(G780-G781)*10</f>
        <v>2.0000000000663931E-3</v>
      </c>
    </row>
    <row r="781" spans="2:10" ht="14.4" customHeight="1">
      <c r="B781" s="910"/>
      <c r="C781" s="911" t="s">
        <v>146</v>
      </c>
      <c r="D781" s="912"/>
      <c r="E781" s="1452">
        <f>(E107+E161+E221+E274+E328+E443+E498+E552+E606+E660)/10</f>
        <v>53.900099999999988</v>
      </c>
      <c r="F781" s="1453">
        <f>(F107+F161+F221+F274+F328+F443+F498+F552+F606+F660)/10</f>
        <v>55.299900000000001</v>
      </c>
      <c r="G781" s="1453">
        <f>(G107+G161+G221+G274+G328+G443+G498+G552+G606+G660)/10</f>
        <v>234.49979999999999</v>
      </c>
      <c r="H781" s="1454">
        <f>(H107+H161+H221+H274+H328+H443+H498+H552+H606+H660)/10</f>
        <v>1645.0000000000005</v>
      </c>
      <c r="I781" s="1450" t="s">
        <v>931</v>
      </c>
      <c r="J781" s="630"/>
    </row>
    <row r="782" spans="2:10">
      <c r="B782" s="345"/>
      <c r="C782" s="1353" t="s">
        <v>933</v>
      </c>
      <c r="D782" s="1027" t="s">
        <v>40</v>
      </c>
      <c r="E782" s="1269">
        <f>(E781*100/E778)-70</f>
        <v>1.2987012985377078E-4</v>
      </c>
      <c r="F782" s="1270">
        <f t="shared" ref="F782:H782" si="34">(F781*100/F778)-70</f>
        <v>-1.2658227848305614E-4</v>
      </c>
      <c r="G782" s="1270">
        <f t="shared" si="34"/>
        <v>-5.9701492531871736E-5</v>
      </c>
      <c r="H782" s="1271">
        <f t="shared" si="34"/>
        <v>0</v>
      </c>
      <c r="I782" s="1128" t="s">
        <v>468</v>
      </c>
      <c r="J782" s="1449">
        <f>(H780-H781)*10</f>
        <v>-4.5474735088646412E-12</v>
      </c>
    </row>
    <row r="783" spans="2:10">
      <c r="D783" s="1459"/>
      <c r="E783" s="1459"/>
      <c r="F783" s="1459"/>
      <c r="G783" s="1459"/>
      <c r="H783" s="1459"/>
      <c r="I783" s="1459"/>
    </row>
    <row r="784" spans="2:10">
      <c r="D784" s="1459"/>
      <c r="E784" s="281"/>
      <c r="F784" s="281"/>
      <c r="G784" s="281"/>
      <c r="H784" s="281"/>
      <c r="I784" s="69"/>
      <c r="J784" s="9"/>
    </row>
    <row r="785" spans="2:10">
      <c r="D785" s="1459"/>
      <c r="E785" s="1459"/>
      <c r="F785" s="1459"/>
      <c r="G785" s="1459"/>
      <c r="H785" s="1459"/>
      <c r="I785" s="1459"/>
    </row>
    <row r="786" spans="2:10">
      <c r="D786" s="1459"/>
      <c r="E786" s="1459"/>
      <c r="F786" s="1459"/>
      <c r="G786" s="1459"/>
      <c r="H786" s="1459"/>
      <c r="I786" s="1459"/>
    </row>
    <row r="788" spans="2:10">
      <c r="B788" s="2" t="s">
        <v>110</v>
      </c>
      <c r="D788"/>
      <c r="E788"/>
      <c r="F788"/>
      <c r="G788"/>
      <c r="H788" t="s">
        <v>111</v>
      </c>
    </row>
    <row r="790" spans="2:10">
      <c r="C790" t="s">
        <v>15</v>
      </c>
      <c r="D790"/>
      <c r="E790" s="3"/>
      <c r="F790"/>
      <c r="G790"/>
      <c r="H790"/>
    </row>
    <row r="791" spans="2:10">
      <c r="B791" s="1162">
        <v>1</v>
      </c>
      <c r="C791" s="156" t="s">
        <v>16</v>
      </c>
      <c r="D791" s="156"/>
      <c r="E791" s="960"/>
      <c r="F791" s="156" t="s">
        <v>17</v>
      </c>
      <c r="G791" s="156"/>
      <c r="H791" s="156"/>
    </row>
    <row r="792" spans="2:10">
      <c r="B792" s="1162"/>
      <c r="C792" s="156" t="s">
        <v>18</v>
      </c>
      <c r="D792" s="156"/>
      <c r="E792" s="960"/>
      <c r="F792" s="156"/>
      <c r="G792" s="1163"/>
      <c r="H792" s="156"/>
    </row>
    <row r="793" spans="2:10">
      <c r="B793">
        <v>2</v>
      </c>
      <c r="C793" s="452" t="s">
        <v>882</v>
      </c>
      <c r="D793" s="156"/>
      <c r="E793" s="960"/>
      <c r="F793" s="156"/>
      <c r="G793" s="156"/>
      <c r="H793" s="156"/>
    </row>
    <row r="794" spans="2:10">
      <c r="C794" s="452" t="s">
        <v>883</v>
      </c>
      <c r="D794" s="156"/>
      <c r="E794" s="960"/>
      <c r="F794" s="156"/>
      <c r="G794" s="1163"/>
      <c r="H794" s="156"/>
    </row>
    <row r="795" spans="2:10">
      <c r="B795">
        <v>3</v>
      </c>
      <c r="C795" s="452" t="s">
        <v>479</v>
      </c>
      <c r="D795" s="452"/>
      <c r="E795" s="452"/>
      <c r="F795" s="452"/>
      <c r="G795" s="452"/>
      <c r="H795" s="452"/>
      <c r="J795" s="452"/>
    </row>
    <row r="796" spans="2:10">
      <c r="C796" s="452" t="s">
        <v>480</v>
      </c>
      <c r="D796" s="452"/>
      <c r="E796" s="452"/>
      <c r="F796" s="452"/>
      <c r="G796" s="452"/>
      <c r="H796" s="452"/>
      <c r="I796" s="452"/>
      <c r="J796" s="2"/>
    </row>
    <row r="797" spans="2:10">
      <c r="C797" s="452" t="s">
        <v>481</v>
      </c>
      <c r="D797" s="452"/>
      <c r="E797" s="452"/>
      <c r="F797" s="452"/>
      <c r="G797" s="452"/>
      <c r="H797" s="452"/>
      <c r="I797" s="452"/>
      <c r="J797" s="452"/>
    </row>
    <row r="798" spans="2:10">
      <c r="B798">
        <v>4</v>
      </c>
      <c r="C798" s="452" t="s">
        <v>482</v>
      </c>
      <c r="D798" s="452"/>
      <c r="E798" s="452"/>
      <c r="F798" s="452"/>
      <c r="G798" s="452"/>
      <c r="H798" s="452"/>
      <c r="I798" s="452"/>
    </row>
    <row r="799" spans="2:10">
      <c r="C799" s="452" t="s">
        <v>483</v>
      </c>
      <c r="D799" s="452"/>
      <c r="E799" s="452"/>
      <c r="F799" s="452"/>
      <c r="G799" s="452"/>
      <c r="H799" s="452"/>
    </row>
    <row r="800" spans="2:10">
      <c r="C800" s="156"/>
      <c r="D800" s="156"/>
      <c r="E800" s="960"/>
      <c r="F800" s="156"/>
      <c r="G800" s="1163"/>
      <c r="H800" s="156"/>
    </row>
    <row r="801" spans="3:8">
      <c r="C801" s="156"/>
      <c r="D801" s="156"/>
      <c r="E801" s="960"/>
      <c r="F801" s="156"/>
      <c r="G801" s="156"/>
      <c r="H801" s="156"/>
    </row>
    <row r="802" spans="3:8">
      <c r="C802" s="156"/>
      <c r="D802" s="156"/>
      <c r="E802" s="960"/>
      <c r="F802" s="156"/>
      <c r="G802" s="1163"/>
      <c r="H802" s="156"/>
    </row>
  </sheetData>
  <pageMargins left="0" right="0" top="0" bottom="0" header="0.51180555555555496" footer="0.51180555555555496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630"/>
  <sheetViews>
    <sheetView topLeftCell="A493" zoomScale="105" workbookViewId="0">
      <selection activeCell="J507" sqref="J507"/>
    </sheetView>
  </sheetViews>
  <sheetFormatPr defaultColWidth="10" defaultRowHeight="14.5"/>
  <cols>
    <col min="1" max="1" width="0.6328125" customWidth="1"/>
    <col min="2" max="2" width="6.08984375" customWidth="1"/>
    <col min="3" max="3" width="20" style="106" customWidth="1"/>
    <col min="4" max="4" width="6.36328125" customWidth="1"/>
    <col min="5" max="5" width="10.54296875" customWidth="1"/>
    <col min="6" max="6" width="6" customWidth="1"/>
    <col min="7" max="7" width="5.90625" customWidth="1"/>
    <col min="8" max="8" width="9.90625" customWidth="1"/>
    <col min="9" max="9" width="6.08984375" customWidth="1"/>
    <col min="10" max="10" width="6.36328125" customWidth="1"/>
    <col min="11" max="11" width="9.54296875" customWidth="1"/>
    <col min="12" max="12" width="6.36328125" customWidth="1"/>
    <col min="13" max="13" width="6" customWidth="1"/>
    <col min="14" max="14" width="2" customWidth="1"/>
    <col min="15" max="15" width="13.54296875" customWidth="1"/>
    <col min="16" max="16" width="7.36328125" customWidth="1"/>
    <col min="17" max="17" width="8.08984375" customWidth="1"/>
    <col min="18" max="18" width="7" customWidth="1"/>
    <col min="19" max="19" width="10.08984375" customWidth="1"/>
    <col min="20" max="20" width="8.08984375" customWidth="1"/>
    <col min="21" max="21" width="8" customWidth="1"/>
    <col min="22" max="22" width="9.453125" customWidth="1"/>
    <col min="23" max="23" width="8.36328125" customWidth="1"/>
    <col min="24" max="24" width="8" customWidth="1"/>
    <col min="25" max="25" width="7.36328125" customWidth="1"/>
    <col min="26" max="26" width="2.36328125" customWidth="1"/>
    <col min="27" max="27" width="12.453125" customWidth="1"/>
    <col min="28" max="28" width="10.08984375" customWidth="1"/>
    <col min="29" max="29" width="9.08984375" customWidth="1"/>
    <col min="30" max="30" width="7.453125" customWidth="1"/>
    <col min="31" max="31" width="9.54296875" customWidth="1"/>
    <col min="32" max="32" width="7.90625" customWidth="1"/>
    <col min="33" max="33" width="8.453125" customWidth="1"/>
    <col min="34" max="34" width="6.54296875" customWidth="1"/>
    <col min="35" max="35" width="8.6328125" customWidth="1"/>
    <col min="36" max="36" width="6.36328125" customWidth="1"/>
    <col min="37" max="37" width="8.90625" customWidth="1"/>
    <col min="38" max="38" width="2" customWidth="1"/>
    <col min="39" max="39" width="13.453125" customWidth="1"/>
    <col min="40" max="40" width="10.08984375" customWidth="1"/>
    <col min="41" max="41" width="12.08984375" customWidth="1"/>
    <col min="42" max="42" width="12.453125" customWidth="1"/>
    <col min="43" max="43" width="10.90625" customWidth="1"/>
    <col min="44" max="44" width="12.08984375" customWidth="1"/>
  </cols>
  <sheetData>
    <row r="1" spans="2:47" ht="12" customHeight="1">
      <c r="AT1" s="10"/>
      <c r="AU1" s="10"/>
    </row>
    <row r="2" spans="2:47" ht="14.25" customHeight="1">
      <c r="C2" s="1455" t="s">
        <v>240</v>
      </c>
      <c r="G2" s="2"/>
      <c r="H2" s="2"/>
      <c r="I2" s="2"/>
      <c r="L2" s="2"/>
      <c r="AA2" t="s">
        <v>402</v>
      </c>
    </row>
    <row r="3" spans="2:47">
      <c r="C3"/>
      <c r="D3" s="74" t="s">
        <v>577</v>
      </c>
      <c r="F3" s="1460"/>
      <c r="L3" s="1461" t="s">
        <v>118</v>
      </c>
      <c r="AA3" s="74" t="s">
        <v>119</v>
      </c>
      <c r="AB3" s="73" t="s">
        <v>450</v>
      </c>
      <c r="AG3" s="1462" t="s">
        <v>143</v>
      </c>
      <c r="AI3" s="85" t="s">
        <v>403</v>
      </c>
      <c r="AJ3" s="83"/>
      <c r="AT3" s="1463"/>
      <c r="AU3" s="1464"/>
    </row>
    <row r="4" spans="2:47" ht="13.5" customHeight="1">
      <c r="B4" s="2" t="s">
        <v>235</v>
      </c>
      <c r="C4" s="2"/>
      <c r="D4" s="1465"/>
      <c r="F4" s="1462" t="s">
        <v>143</v>
      </c>
      <c r="I4" s="1466"/>
      <c r="J4" s="1467" t="s">
        <v>1075</v>
      </c>
      <c r="K4" s="1468"/>
      <c r="O4" t="s">
        <v>402</v>
      </c>
      <c r="AM4" s="999" t="s">
        <v>412</v>
      </c>
      <c r="AO4" s="10"/>
      <c r="AP4" s="10"/>
      <c r="AQ4" s="10"/>
      <c r="AR4" s="10"/>
      <c r="AT4" s="1469"/>
      <c r="AU4" s="1469"/>
    </row>
    <row r="5" spans="2:47" ht="13.5" customHeight="1">
      <c r="B5" s="1470" t="s">
        <v>453</v>
      </c>
      <c r="C5" s="905" t="s">
        <v>3</v>
      </c>
      <c r="D5" s="1471" t="s">
        <v>4</v>
      </c>
      <c r="E5" s="1472" t="s">
        <v>61</v>
      </c>
      <c r="F5" s="484"/>
      <c r="G5" s="484"/>
      <c r="H5" s="484"/>
      <c r="I5" s="484"/>
      <c r="J5" s="484"/>
      <c r="K5" s="484"/>
      <c r="L5" s="484"/>
      <c r="M5" s="171"/>
      <c r="O5" s="74" t="s">
        <v>119</v>
      </c>
      <c r="P5" s="73" t="s">
        <v>450</v>
      </c>
      <c r="U5" s="1462" t="s">
        <v>143</v>
      </c>
      <c r="W5" s="85" t="s">
        <v>403</v>
      </c>
      <c r="X5" s="83"/>
      <c r="Y5" s="1473"/>
      <c r="AA5" s="1474" t="s">
        <v>321</v>
      </c>
      <c r="AB5" s="1475" t="s">
        <v>404</v>
      </c>
      <c r="AC5" s="1476"/>
      <c r="AD5" s="1475" t="s">
        <v>405</v>
      </c>
      <c r="AE5" s="1476"/>
      <c r="AF5" s="1475" t="s">
        <v>406</v>
      </c>
      <c r="AG5" s="1476"/>
      <c r="AH5" s="1475" t="s">
        <v>410</v>
      </c>
      <c r="AI5" s="1476"/>
      <c r="AJ5" s="1477" t="s">
        <v>411</v>
      </c>
      <c r="AK5" s="1476"/>
      <c r="AP5" s="1474" t="s">
        <v>321</v>
      </c>
      <c r="AQ5" s="1478" t="s">
        <v>413</v>
      </c>
      <c r="AR5" s="1479"/>
      <c r="AT5" s="1469"/>
      <c r="AU5" s="1469"/>
    </row>
    <row r="6" spans="2:47" ht="13.5" customHeight="1">
      <c r="B6" s="1480" t="s">
        <v>454</v>
      </c>
      <c r="C6" s="10"/>
      <c r="D6" s="1481" t="s">
        <v>62</v>
      </c>
      <c r="E6" s="778"/>
      <c r="F6" s="10"/>
      <c r="G6" s="10"/>
      <c r="H6" s="1150"/>
      <c r="I6" s="1150"/>
      <c r="J6" s="1150"/>
      <c r="K6" s="10"/>
      <c r="L6" s="10"/>
      <c r="M6" s="1482"/>
      <c r="N6" s="1483"/>
      <c r="AA6" s="1484" t="s">
        <v>437</v>
      </c>
      <c r="AB6" s="1485" t="s">
        <v>101</v>
      </c>
      <c r="AC6" s="1486" t="s">
        <v>102</v>
      </c>
      <c r="AD6" s="1487" t="s">
        <v>101</v>
      </c>
      <c r="AE6" s="1488" t="s">
        <v>102</v>
      </c>
      <c r="AF6" s="1487" t="s">
        <v>101</v>
      </c>
      <c r="AG6" s="1488" t="s">
        <v>102</v>
      </c>
      <c r="AH6" s="1485" t="s">
        <v>101</v>
      </c>
      <c r="AI6" s="1489" t="s">
        <v>102</v>
      </c>
      <c r="AJ6" s="1490" t="s">
        <v>101</v>
      </c>
      <c r="AK6" s="1489" t="s">
        <v>102</v>
      </c>
      <c r="AP6" s="203"/>
      <c r="AQ6" s="1491" t="s">
        <v>101</v>
      </c>
      <c r="AR6" s="1492" t="s">
        <v>102</v>
      </c>
      <c r="AT6" s="17"/>
      <c r="AU6" s="17"/>
    </row>
    <row r="7" spans="2:47">
      <c r="B7" s="1493" t="s">
        <v>119</v>
      </c>
      <c r="C7" s="1494"/>
      <c r="D7" s="1495"/>
      <c r="E7" s="166" t="s">
        <v>696</v>
      </c>
      <c r="F7" s="1496"/>
      <c r="G7" s="1497"/>
      <c r="H7" s="1498" t="s">
        <v>120</v>
      </c>
      <c r="I7" s="1499"/>
      <c r="J7" s="1499"/>
      <c r="K7" s="1500" t="s">
        <v>387</v>
      </c>
      <c r="L7" s="484"/>
      <c r="M7" s="171"/>
      <c r="N7" s="1483"/>
      <c r="O7" s="1501" t="s">
        <v>441</v>
      </c>
      <c r="P7" s="1502"/>
      <c r="Q7" s="1502"/>
      <c r="R7" s="1502"/>
      <c r="S7" s="1502"/>
      <c r="T7" s="1502"/>
      <c r="U7" s="1502"/>
      <c r="V7" s="1502"/>
      <c r="W7" s="1502"/>
      <c r="X7" s="1502"/>
      <c r="Y7" s="1503"/>
      <c r="AA7" s="1504" t="s">
        <v>69</v>
      </c>
      <c r="AB7" s="1505"/>
      <c r="AC7" s="1506"/>
      <c r="AD7" s="1505"/>
      <c r="AE7" s="1507"/>
      <c r="AF7" s="1505"/>
      <c r="AG7" s="1508"/>
      <c r="AH7" s="1509">
        <f t="shared" ref="AH7:AH15" si="0">AB7+AD7</f>
        <v>0</v>
      </c>
      <c r="AI7" s="1510">
        <f t="shared" ref="AI7:AI15" si="1">AC7+AE7</f>
        <v>0</v>
      </c>
      <c r="AJ7" s="1509">
        <f t="shared" ref="AJ7:AJ16" si="2">AD7+AF7</f>
        <v>0</v>
      </c>
      <c r="AK7" s="1511">
        <f t="shared" ref="AK7:AK15" si="3">AE7+AG7</f>
        <v>0</v>
      </c>
      <c r="AP7" s="1504" t="s">
        <v>69</v>
      </c>
      <c r="AQ7" s="1512">
        <f t="shared" ref="AQ7:AQ15" si="4">AB7+AD7+AF7</f>
        <v>0</v>
      </c>
      <c r="AR7" s="1513">
        <f t="shared" ref="AR7:AR15" si="5">AC7+AE7+AG7</f>
        <v>0</v>
      </c>
      <c r="AT7" s="17"/>
      <c r="AU7" s="17"/>
    </row>
    <row r="8" spans="2:47">
      <c r="B8" s="1514"/>
      <c r="C8" s="1515" t="s">
        <v>158</v>
      </c>
      <c r="D8" s="1499"/>
      <c r="E8" s="1516" t="s">
        <v>695</v>
      </c>
      <c r="F8" s="1517"/>
      <c r="G8" s="1518"/>
      <c r="H8" s="1497" t="s">
        <v>100</v>
      </c>
      <c r="I8" s="1519" t="s">
        <v>101</v>
      </c>
      <c r="J8" s="1520" t="s">
        <v>102</v>
      </c>
      <c r="K8" s="1521" t="s">
        <v>388</v>
      </c>
      <c r="L8" s="1150"/>
      <c r="M8" s="214"/>
      <c r="N8" s="1483"/>
      <c r="O8" s="562"/>
      <c r="P8" s="35" t="s">
        <v>442</v>
      </c>
      <c r="Q8" s="35"/>
      <c r="R8" s="35"/>
      <c r="S8" s="35"/>
      <c r="T8" s="35"/>
      <c r="U8" s="35"/>
      <c r="V8" s="35"/>
      <c r="W8" s="35"/>
      <c r="X8" s="35"/>
      <c r="Y8" s="1522"/>
      <c r="AA8" s="1504" t="s">
        <v>71</v>
      </c>
      <c r="AB8" s="1523"/>
      <c r="AC8" s="1524"/>
      <c r="AD8" s="1525"/>
      <c r="AE8" s="1526"/>
      <c r="AF8" s="1525"/>
      <c r="AG8" s="1527"/>
      <c r="AH8" s="1528">
        <f t="shared" si="0"/>
        <v>0</v>
      </c>
      <c r="AI8" s="1529">
        <f t="shared" si="1"/>
        <v>0</v>
      </c>
      <c r="AJ8" s="1528">
        <f t="shared" si="2"/>
        <v>0</v>
      </c>
      <c r="AK8" s="1530">
        <f t="shared" si="3"/>
        <v>0</v>
      </c>
      <c r="AP8" s="1504" t="s">
        <v>71</v>
      </c>
      <c r="AQ8" s="1531">
        <f t="shared" si="4"/>
        <v>0</v>
      </c>
      <c r="AR8" s="1532">
        <f t="shared" si="5"/>
        <v>0</v>
      </c>
      <c r="AT8" s="10"/>
      <c r="AU8" s="10"/>
    </row>
    <row r="9" spans="2:47" ht="15.75" customHeight="1">
      <c r="B9" s="1533" t="s">
        <v>459</v>
      </c>
      <c r="C9" s="661" t="s">
        <v>460</v>
      </c>
      <c r="D9" s="294">
        <v>205</v>
      </c>
      <c r="E9" s="1534" t="s">
        <v>100</v>
      </c>
      <c r="F9" s="1535" t="s">
        <v>101</v>
      </c>
      <c r="G9" s="1536" t="s">
        <v>102</v>
      </c>
      <c r="H9" s="1537" t="s">
        <v>92</v>
      </c>
      <c r="I9" s="1538">
        <v>1</v>
      </c>
      <c r="J9" s="1539">
        <v>1</v>
      </c>
      <c r="K9" s="1540" t="s">
        <v>100</v>
      </c>
      <c r="L9" s="1541" t="s">
        <v>101</v>
      </c>
      <c r="M9" s="1542" t="s">
        <v>102</v>
      </c>
      <c r="N9" s="1483"/>
      <c r="AA9" s="1504" t="s">
        <v>72</v>
      </c>
      <c r="AB9" s="1543"/>
      <c r="AC9" s="1524"/>
      <c r="AD9" s="1543"/>
      <c r="AE9" s="1544"/>
      <c r="AF9" s="1543"/>
      <c r="AG9" s="1545"/>
      <c r="AH9" s="1528">
        <f t="shared" si="0"/>
        <v>0</v>
      </c>
      <c r="AI9" s="1529">
        <f t="shared" si="1"/>
        <v>0</v>
      </c>
      <c r="AJ9" s="1528">
        <f t="shared" si="2"/>
        <v>0</v>
      </c>
      <c r="AK9" s="1530">
        <f t="shared" si="3"/>
        <v>0</v>
      </c>
      <c r="AP9" s="1504" t="s">
        <v>72</v>
      </c>
      <c r="AQ9" s="1531">
        <f t="shared" si="4"/>
        <v>0</v>
      </c>
      <c r="AR9" s="1532">
        <f t="shared" si="5"/>
        <v>0</v>
      </c>
      <c r="AT9" s="10"/>
      <c r="AU9" s="10"/>
    </row>
    <row r="10" spans="2:47" ht="13.5" customHeight="1">
      <c r="B10" s="716"/>
      <c r="C10" s="1546" t="s">
        <v>544</v>
      </c>
      <c r="D10" s="35"/>
      <c r="E10" s="1547" t="s">
        <v>670</v>
      </c>
      <c r="F10" s="1548">
        <v>30.8</v>
      </c>
      <c r="G10" s="1549">
        <v>30.8</v>
      </c>
      <c r="H10" s="1550" t="s">
        <v>81</v>
      </c>
      <c r="I10" s="1551">
        <v>66</v>
      </c>
      <c r="J10" s="1552">
        <v>66</v>
      </c>
      <c r="K10" s="1553" t="s">
        <v>389</v>
      </c>
      <c r="L10" s="1554">
        <v>20.8</v>
      </c>
      <c r="M10" s="1555">
        <v>20</v>
      </c>
      <c r="N10" s="1483"/>
      <c r="AA10" s="1504" t="s">
        <v>73</v>
      </c>
      <c r="AB10" s="1525"/>
      <c r="AC10" s="1556"/>
      <c r="AD10" s="1525"/>
      <c r="AE10" s="1544"/>
      <c r="AF10" s="1525"/>
      <c r="AG10" s="1545"/>
      <c r="AH10" s="1528">
        <f t="shared" si="0"/>
        <v>0</v>
      </c>
      <c r="AI10" s="1529">
        <f t="shared" si="1"/>
        <v>0</v>
      </c>
      <c r="AJ10" s="1528">
        <f t="shared" si="2"/>
        <v>0</v>
      </c>
      <c r="AK10" s="1530">
        <f t="shared" si="3"/>
        <v>0</v>
      </c>
      <c r="AP10" s="1504" t="s">
        <v>73</v>
      </c>
      <c r="AQ10" s="1531">
        <f t="shared" si="4"/>
        <v>0</v>
      </c>
      <c r="AR10" s="1532">
        <f t="shared" si="5"/>
        <v>0</v>
      </c>
      <c r="AT10" s="10"/>
      <c r="AU10" s="10"/>
    </row>
    <row r="11" spans="2:47" ht="13.5" customHeight="1">
      <c r="B11" s="616" t="s">
        <v>386</v>
      </c>
      <c r="C11" s="1557" t="s">
        <v>385</v>
      </c>
      <c r="D11" s="1558">
        <v>20</v>
      </c>
      <c r="E11" s="1559" t="s">
        <v>80</v>
      </c>
      <c r="F11" s="1560">
        <v>104</v>
      </c>
      <c r="G11" s="1561">
        <v>104</v>
      </c>
      <c r="H11" s="1562" t="s">
        <v>50</v>
      </c>
      <c r="I11" s="1563">
        <v>7</v>
      </c>
      <c r="J11" s="1564">
        <v>7</v>
      </c>
      <c r="K11" s="1565"/>
      <c r="L11" s="1565"/>
      <c r="M11" s="1566"/>
      <c r="N11" s="1483"/>
      <c r="O11" s="1474" t="s">
        <v>321</v>
      </c>
      <c r="P11" s="1475" t="s">
        <v>404</v>
      </c>
      <c r="Q11" s="1476"/>
      <c r="R11" s="1475" t="s">
        <v>405</v>
      </c>
      <c r="S11" s="1476"/>
      <c r="T11" s="1475" t="s">
        <v>406</v>
      </c>
      <c r="U11" s="1476"/>
      <c r="V11" s="1475" t="s">
        <v>407</v>
      </c>
      <c r="W11" s="1476"/>
      <c r="X11" s="1475" t="s">
        <v>408</v>
      </c>
      <c r="Y11" s="1476"/>
      <c r="AA11" s="1504" t="s">
        <v>75</v>
      </c>
      <c r="AB11" s="1525"/>
      <c r="AC11" s="1567"/>
      <c r="AD11" s="1525"/>
      <c r="AE11" s="1526"/>
      <c r="AF11" s="1525"/>
      <c r="AG11" s="1527"/>
      <c r="AH11" s="1528">
        <f t="shared" si="0"/>
        <v>0</v>
      </c>
      <c r="AI11" s="1529">
        <f t="shared" si="1"/>
        <v>0</v>
      </c>
      <c r="AJ11" s="1528">
        <f t="shared" si="2"/>
        <v>0</v>
      </c>
      <c r="AK11" s="1530">
        <f t="shared" si="3"/>
        <v>0</v>
      </c>
      <c r="AM11" s="1474" t="s">
        <v>321</v>
      </c>
      <c r="AN11" s="1568" t="s">
        <v>413</v>
      </c>
      <c r="AO11" s="1569"/>
      <c r="AP11" s="1504" t="s">
        <v>75</v>
      </c>
      <c r="AQ11" s="1531">
        <f t="shared" si="4"/>
        <v>0</v>
      </c>
      <c r="AR11" s="1532">
        <f t="shared" si="5"/>
        <v>0</v>
      </c>
      <c r="AT11" s="10"/>
      <c r="AU11" s="10"/>
    </row>
    <row r="12" spans="2:47">
      <c r="B12" s="244" t="s">
        <v>390</v>
      </c>
      <c r="C12" s="658" t="s">
        <v>90</v>
      </c>
      <c r="D12" s="1570">
        <v>200</v>
      </c>
      <c r="E12" s="1571" t="s">
        <v>50</v>
      </c>
      <c r="F12" s="617">
        <v>5</v>
      </c>
      <c r="G12" s="1572">
        <v>5</v>
      </c>
      <c r="H12" s="1573" t="s">
        <v>81</v>
      </c>
      <c r="I12" s="1574">
        <v>150</v>
      </c>
      <c r="J12" s="1575">
        <v>150</v>
      </c>
      <c r="K12" s="1576" t="s">
        <v>630</v>
      </c>
      <c r="L12" s="1499"/>
      <c r="M12" s="1577"/>
      <c r="N12" s="1483"/>
      <c r="O12" s="204"/>
      <c r="P12" s="1485" t="s">
        <v>101</v>
      </c>
      <c r="Q12" s="1489" t="s">
        <v>102</v>
      </c>
      <c r="R12" s="1485" t="s">
        <v>101</v>
      </c>
      <c r="S12" s="1489" t="s">
        <v>102</v>
      </c>
      <c r="T12" s="1485" t="s">
        <v>101</v>
      </c>
      <c r="U12" s="1489" t="s">
        <v>102</v>
      </c>
      <c r="V12" s="1485" t="s">
        <v>101</v>
      </c>
      <c r="W12" s="1489" t="s">
        <v>102</v>
      </c>
      <c r="X12" s="1485" t="s">
        <v>101</v>
      </c>
      <c r="Y12" s="1486" t="s">
        <v>102</v>
      </c>
      <c r="AA12" s="1504" t="s">
        <v>76</v>
      </c>
      <c r="AB12" s="1525"/>
      <c r="AC12" s="1578"/>
      <c r="AD12" s="1525"/>
      <c r="AE12" s="1526"/>
      <c r="AF12" s="1525"/>
      <c r="AG12" s="1527"/>
      <c r="AH12" s="1528">
        <f t="shared" si="0"/>
        <v>0</v>
      </c>
      <c r="AI12" s="1529">
        <f t="shared" si="1"/>
        <v>0</v>
      </c>
      <c r="AJ12" s="1528">
        <f t="shared" si="2"/>
        <v>0</v>
      </c>
      <c r="AK12" s="1530">
        <f t="shared" si="3"/>
        <v>0</v>
      </c>
      <c r="AM12" s="204"/>
      <c r="AN12" s="1579" t="s">
        <v>101</v>
      </c>
      <c r="AO12" s="1580" t="s">
        <v>102</v>
      </c>
      <c r="AP12" s="1504" t="s">
        <v>76</v>
      </c>
      <c r="AQ12" s="1531">
        <f t="shared" si="4"/>
        <v>0</v>
      </c>
      <c r="AR12" s="1532">
        <f t="shared" si="5"/>
        <v>0</v>
      </c>
    </row>
    <row r="13" spans="2:47">
      <c r="B13" s="1581" t="s">
        <v>9</v>
      </c>
      <c r="C13" s="722" t="s">
        <v>513</v>
      </c>
      <c r="D13" s="1582">
        <v>25</v>
      </c>
      <c r="E13" s="1562" t="s">
        <v>82</v>
      </c>
      <c r="F13" s="1560">
        <v>5</v>
      </c>
      <c r="G13" s="1561">
        <v>5</v>
      </c>
      <c r="H13" s="1583"/>
      <c r="I13" s="38"/>
      <c r="J13" s="1584"/>
      <c r="K13" s="1585" t="s">
        <v>100</v>
      </c>
      <c r="L13" s="1586" t="s">
        <v>101</v>
      </c>
      <c r="M13" s="1587" t="s">
        <v>102</v>
      </c>
      <c r="N13" s="1483"/>
      <c r="O13" s="1588" t="s">
        <v>133</v>
      </c>
      <c r="P13" s="1589">
        <f>D15</f>
        <v>20</v>
      </c>
      <c r="Q13" s="1590">
        <f>D15</f>
        <v>20</v>
      </c>
      <c r="R13" s="1591">
        <f>D27</f>
        <v>30</v>
      </c>
      <c r="S13" s="1592">
        <f>D27</f>
        <v>30</v>
      </c>
      <c r="T13" s="1591"/>
      <c r="U13" s="1593"/>
      <c r="V13" s="1591">
        <f>P13+R13</f>
        <v>50</v>
      </c>
      <c r="W13" s="1594">
        <f>Q13+S13</f>
        <v>50</v>
      </c>
      <c r="X13" s="1591">
        <f>R13+T13</f>
        <v>30</v>
      </c>
      <c r="Y13" s="1592">
        <f>S13+U13</f>
        <v>30</v>
      </c>
      <c r="AA13" s="1595" t="s">
        <v>439</v>
      </c>
      <c r="AB13" s="1523">
        <f>F10</f>
        <v>30.8</v>
      </c>
      <c r="AC13" s="1524">
        <f>G10</f>
        <v>30.8</v>
      </c>
      <c r="AD13" s="1525"/>
      <c r="AE13" s="1526"/>
      <c r="AF13" s="1525"/>
      <c r="AG13" s="1527"/>
      <c r="AH13" s="1528">
        <f t="shared" si="0"/>
        <v>30.8</v>
      </c>
      <c r="AI13" s="1529">
        <f t="shared" si="1"/>
        <v>30.8</v>
      </c>
      <c r="AJ13" s="1528">
        <f t="shared" si="2"/>
        <v>0</v>
      </c>
      <c r="AK13" s="1530">
        <f t="shared" si="3"/>
        <v>0</v>
      </c>
      <c r="AM13" s="1588" t="s">
        <v>133</v>
      </c>
      <c r="AN13" s="1596">
        <f t="shared" ref="AN13:AN18" si="6">P13+R13+T13</f>
        <v>50</v>
      </c>
      <c r="AO13" s="1597">
        <f>Q13+S13+U13</f>
        <v>50</v>
      </c>
      <c r="AP13" s="1595" t="s">
        <v>439</v>
      </c>
      <c r="AQ13" s="1531">
        <f t="shared" si="4"/>
        <v>30.8</v>
      </c>
      <c r="AR13" s="1532">
        <f t="shared" si="5"/>
        <v>30.8</v>
      </c>
    </row>
    <row r="14" spans="2:47" ht="14.25" customHeight="1">
      <c r="B14" s="1598" t="s">
        <v>9</v>
      </c>
      <c r="C14" s="658" t="s">
        <v>10</v>
      </c>
      <c r="D14" s="1599">
        <v>35</v>
      </c>
      <c r="E14" s="1559" t="s">
        <v>592</v>
      </c>
      <c r="F14" s="1600">
        <v>0.3</v>
      </c>
      <c r="G14" s="1601">
        <v>0.3</v>
      </c>
      <c r="H14" s="1602" t="s">
        <v>530</v>
      </c>
      <c r="I14" s="1603"/>
      <c r="J14" s="1603"/>
      <c r="K14" s="1537" t="s">
        <v>325</v>
      </c>
      <c r="L14" s="1604">
        <v>157.5</v>
      </c>
      <c r="M14" s="1539">
        <v>105</v>
      </c>
      <c r="N14" s="1483"/>
      <c r="O14" s="1414" t="s">
        <v>132</v>
      </c>
      <c r="P14" s="1605">
        <f>D14</f>
        <v>35</v>
      </c>
      <c r="Q14" s="1606">
        <f>D14</f>
        <v>35</v>
      </c>
      <c r="R14" s="1605">
        <f>D26</f>
        <v>50</v>
      </c>
      <c r="S14" s="1607">
        <f>D26</f>
        <v>50</v>
      </c>
      <c r="T14" s="1605">
        <f>I40</f>
        <v>30</v>
      </c>
      <c r="U14" s="1606">
        <f>J40</f>
        <v>30</v>
      </c>
      <c r="V14" s="1605">
        <f t="shared" ref="V14:V19" si="7">P14+R14</f>
        <v>85</v>
      </c>
      <c r="W14" s="1608">
        <f t="shared" ref="W14:W19" si="8">Q14+S14</f>
        <v>85</v>
      </c>
      <c r="X14" s="1605">
        <f t="shared" ref="X14:X19" si="9">R14+T14</f>
        <v>80</v>
      </c>
      <c r="Y14" s="1530">
        <f t="shared" ref="Y14:Y19" si="10">S14+U14</f>
        <v>80</v>
      </c>
      <c r="AA14" s="1609" t="s">
        <v>438</v>
      </c>
      <c r="AB14" s="1610"/>
      <c r="AC14" s="1611"/>
      <c r="AD14" s="1610"/>
      <c r="AE14" s="1612"/>
      <c r="AF14" s="1610"/>
      <c r="AG14" s="1613"/>
      <c r="AH14" s="1614">
        <f t="shared" si="0"/>
        <v>0</v>
      </c>
      <c r="AI14" s="1615">
        <f t="shared" si="1"/>
        <v>0</v>
      </c>
      <c r="AJ14" s="1614">
        <f t="shared" si="2"/>
        <v>0</v>
      </c>
      <c r="AK14" s="1616">
        <f t="shared" si="3"/>
        <v>0</v>
      </c>
      <c r="AM14" s="1414" t="s">
        <v>132</v>
      </c>
      <c r="AN14" s="1531">
        <f t="shared" si="6"/>
        <v>115</v>
      </c>
      <c r="AO14" s="1617">
        <f t="shared" ref="AO14:AO18" si="11">Q14+S14+U14</f>
        <v>115</v>
      </c>
      <c r="AP14" s="1609" t="s">
        <v>438</v>
      </c>
      <c r="AQ14" s="1618">
        <f t="shared" si="4"/>
        <v>0</v>
      </c>
      <c r="AR14" s="1619">
        <f t="shared" si="5"/>
        <v>0</v>
      </c>
    </row>
    <row r="15" spans="2:47" ht="15" customHeight="1">
      <c r="B15" s="1598" t="s">
        <v>9</v>
      </c>
      <c r="C15" s="658" t="s">
        <v>428</v>
      </c>
      <c r="D15" s="1599">
        <v>20</v>
      </c>
      <c r="E15" s="1573" t="s">
        <v>81</v>
      </c>
      <c r="F15" s="1620">
        <v>72</v>
      </c>
      <c r="G15" s="1621">
        <v>72</v>
      </c>
      <c r="H15" s="1622" t="s">
        <v>100</v>
      </c>
      <c r="I15" s="1519" t="s">
        <v>101</v>
      </c>
      <c r="J15" s="1520" t="s">
        <v>102</v>
      </c>
      <c r="K15" s="778"/>
      <c r="L15" s="10"/>
      <c r="M15" s="1482"/>
      <c r="N15" s="1483"/>
      <c r="O15" s="1414" t="s">
        <v>79</v>
      </c>
      <c r="P15" s="1605"/>
      <c r="Q15" s="1623"/>
      <c r="R15" s="1605">
        <f>I34</f>
        <v>3.38</v>
      </c>
      <c r="S15" s="1608">
        <f>J34</f>
        <v>3.38</v>
      </c>
      <c r="T15" s="1605"/>
      <c r="U15" s="1624"/>
      <c r="V15" s="1605">
        <f t="shared" si="7"/>
        <v>3.38</v>
      </c>
      <c r="W15" s="1608">
        <f t="shared" si="8"/>
        <v>3.38</v>
      </c>
      <c r="X15" s="1605">
        <f t="shared" si="9"/>
        <v>3.38</v>
      </c>
      <c r="Y15" s="1530">
        <f t="shared" si="10"/>
        <v>3.38</v>
      </c>
      <c r="AA15" s="1625" t="s">
        <v>423</v>
      </c>
      <c r="AB15" s="1626">
        <f t="shared" ref="AB15:AG15" si="12">SUM(AB7:AB14)</f>
        <v>30.8</v>
      </c>
      <c r="AC15" s="1627">
        <f t="shared" si="12"/>
        <v>30.8</v>
      </c>
      <c r="AD15" s="1628">
        <f t="shared" si="12"/>
        <v>0</v>
      </c>
      <c r="AE15" s="1629">
        <f t="shared" si="12"/>
        <v>0</v>
      </c>
      <c r="AF15" s="1626">
        <f t="shared" si="12"/>
        <v>0</v>
      </c>
      <c r="AG15" s="1630">
        <f t="shared" si="12"/>
        <v>0</v>
      </c>
      <c r="AH15" s="1631">
        <f t="shared" si="0"/>
        <v>30.8</v>
      </c>
      <c r="AI15" s="1632">
        <f t="shared" si="1"/>
        <v>30.8</v>
      </c>
      <c r="AJ15" s="1631">
        <f t="shared" si="2"/>
        <v>0</v>
      </c>
      <c r="AK15" s="1633">
        <f t="shared" si="3"/>
        <v>0</v>
      </c>
      <c r="AM15" s="1414" t="s">
        <v>79</v>
      </c>
      <c r="AN15" s="1531">
        <f t="shared" si="6"/>
        <v>3.38</v>
      </c>
      <c r="AO15" s="1617">
        <f t="shared" si="11"/>
        <v>3.38</v>
      </c>
      <c r="AP15" s="1625" t="s">
        <v>423</v>
      </c>
      <c r="AQ15" s="1631">
        <f t="shared" si="4"/>
        <v>30.8</v>
      </c>
      <c r="AR15" s="1629">
        <f t="shared" si="5"/>
        <v>30.8</v>
      </c>
    </row>
    <row r="16" spans="2:47">
      <c r="B16" s="616" t="s">
        <v>484</v>
      </c>
      <c r="C16" s="658" t="s">
        <v>739</v>
      </c>
      <c r="D16" s="1599">
        <v>105</v>
      </c>
      <c r="E16" s="778"/>
      <c r="F16" s="10"/>
      <c r="G16" s="1482"/>
      <c r="H16" s="1573" t="s">
        <v>529</v>
      </c>
      <c r="I16" s="1574">
        <v>25</v>
      </c>
      <c r="J16" s="1634">
        <v>25</v>
      </c>
      <c r="K16" s="778"/>
      <c r="L16" s="10"/>
      <c r="M16" s="1482"/>
      <c r="N16" s="1483"/>
      <c r="O16" s="1635" t="s">
        <v>414</v>
      </c>
      <c r="P16" s="1636">
        <f t="shared" ref="P16:U16" si="13">AB15</f>
        <v>30.8</v>
      </c>
      <c r="Q16" s="1637">
        <f t="shared" si="13"/>
        <v>30.8</v>
      </c>
      <c r="R16" s="1636">
        <f t="shared" si="13"/>
        <v>0</v>
      </c>
      <c r="S16" s="1638">
        <f t="shared" si="13"/>
        <v>0</v>
      </c>
      <c r="T16" s="1636">
        <f t="shared" si="13"/>
        <v>0</v>
      </c>
      <c r="U16" s="1639">
        <f t="shared" si="13"/>
        <v>0</v>
      </c>
      <c r="V16" s="1636">
        <f t="shared" si="7"/>
        <v>30.8</v>
      </c>
      <c r="W16" s="1640">
        <f t="shared" si="8"/>
        <v>30.8</v>
      </c>
      <c r="X16" s="1636">
        <f t="shared" si="9"/>
        <v>0</v>
      </c>
      <c r="Y16" s="1638">
        <f t="shared" si="10"/>
        <v>0</v>
      </c>
      <c r="AA16" s="1641" t="s">
        <v>934</v>
      </c>
      <c r="AB16" s="1642"/>
      <c r="AC16" s="1643"/>
      <c r="AD16" s="1644"/>
      <c r="AE16" s="1645"/>
      <c r="AF16" s="1646"/>
      <c r="AG16" s="1647"/>
      <c r="AH16" s="1648">
        <f>AB16+AD16</f>
        <v>0</v>
      </c>
      <c r="AI16" s="1594">
        <f>AC16+AE16</f>
        <v>0</v>
      </c>
      <c r="AJ16" s="1648">
        <f t="shared" si="2"/>
        <v>0</v>
      </c>
      <c r="AK16" s="1592">
        <f>AE16+AG16</f>
        <v>0</v>
      </c>
      <c r="AM16" s="1635" t="s">
        <v>414</v>
      </c>
      <c r="AN16" s="1649">
        <f t="shared" si="6"/>
        <v>30.8</v>
      </c>
      <c r="AO16" s="1640">
        <f t="shared" si="11"/>
        <v>30.8</v>
      </c>
      <c r="AP16" s="1641" t="s">
        <v>934</v>
      </c>
      <c r="AQ16" s="1650"/>
      <c r="AR16" s="1651"/>
    </row>
    <row r="17" spans="2:50">
      <c r="B17" s="1652" t="s">
        <v>399</v>
      </c>
      <c r="C17" s="1653"/>
      <c r="D17" s="520">
        <f>SUM(D9:D16)</f>
        <v>610</v>
      </c>
      <c r="E17" s="203"/>
      <c r="F17" s="1150"/>
      <c r="G17" s="214"/>
      <c r="H17" s="203"/>
      <c r="I17" s="1150"/>
      <c r="J17" s="1150"/>
      <c r="K17" s="203"/>
      <c r="L17" s="1150"/>
      <c r="M17" s="214"/>
      <c r="N17" s="1483"/>
      <c r="O17" s="1414" t="s">
        <v>105</v>
      </c>
      <c r="P17" s="1605"/>
      <c r="Q17" s="1654"/>
      <c r="R17" s="1605"/>
      <c r="S17" s="1530"/>
      <c r="T17" s="1605"/>
      <c r="U17" s="1655"/>
      <c r="V17" s="1605">
        <f t="shared" si="7"/>
        <v>0</v>
      </c>
      <c r="W17" s="1608">
        <f t="shared" si="8"/>
        <v>0</v>
      </c>
      <c r="X17" s="1605">
        <f t="shared" si="9"/>
        <v>0</v>
      </c>
      <c r="Y17" s="1530">
        <f t="shared" si="10"/>
        <v>0</v>
      </c>
      <c r="AA17" s="1656" t="s">
        <v>436</v>
      </c>
      <c r="AB17" s="1657"/>
      <c r="AC17" s="1658"/>
      <c r="AD17" s="1659">
        <f>F21</f>
        <v>46</v>
      </c>
      <c r="AE17" s="1660">
        <f>G21</f>
        <v>30</v>
      </c>
      <c r="AF17" s="1528"/>
      <c r="AG17" s="1661"/>
      <c r="AH17" s="1528">
        <f t="shared" ref="AH17:AK20" si="14">AB17+AD17</f>
        <v>46</v>
      </c>
      <c r="AI17" s="1608">
        <f t="shared" si="14"/>
        <v>30</v>
      </c>
      <c r="AJ17" s="1528">
        <f t="shared" si="14"/>
        <v>46</v>
      </c>
      <c r="AK17" s="1530">
        <f t="shared" si="14"/>
        <v>30</v>
      </c>
      <c r="AM17" s="1414" t="s">
        <v>105</v>
      </c>
      <c r="AN17" s="1531">
        <f t="shared" si="6"/>
        <v>0</v>
      </c>
      <c r="AO17" s="1617">
        <f t="shared" si="11"/>
        <v>0</v>
      </c>
      <c r="AP17" s="1656" t="s">
        <v>436</v>
      </c>
      <c r="AQ17" s="1650">
        <f t="shared" ref="AQ17:AQ30" si="15">AB17+AD17+AF17</f>
        <v>46</v>
      </c>
      <c r="AR17" s="1651">
        <f t="shared" ref="AR17:AR30" si="16">AC17+AE17+AG17</f>
        <v>30</v>
      </c>
    </row>
    <row r="18" spans="2:50">
      <c r="B18" s="1662"/>
      <c r="C18" s="404" t="s">
        <v>123</v>
      </c>
      <c r="D18" s="171"/>
      <c r="E18" s="1663" t="s">
        <v>594</v>
      </c>
      <c r="F18" s="1664"/>
      <c r="G18" s="1664"/>
      <c r="H18" s="1665" t="s">
        <v>591</v>
      </c>
      <c r="I18" s="1666"/>
      <c r="J18" s="1667"/>
      <c r="K18" s="1668" t="s">
        <v>585</v>
      </c>
      <c r="L18" s="1669"/>
      <c r="M18" s="1670"/>
      <c r="N18" s="1483"/>
      <c r="O18" s="1201" t="s">
        <v>45</v>
      </c>
      <c r="P18" s="1605"/>
      <c r="Q18" s="1654"/>
      <c r="R18" s="1671">
        <f>F20+I20</f>
        <v>117.9</v>
      </c>
      <c r="S18" s="1672">
        <f>G20+J20</f>
        <v>88</v>
      </c>
      <c r="T18" s="1605"/>
      <c r="U18" s="1655"/>
      <c r="V18" s="1605">
        <f t="shared" si="7"/>
        <v>117.9</v>
      </c>
      <c r="W18" s="1608">
        <f t="shared" si="8"/>
        <v>88</v>
      </c>
      <c r="X18" s="1605">
        <f t="shared" si="9"/>
        <v>117.9</v>
      </c>
      <c r="Y18" s="1530">
        <f t="shared" si="10"/>
        <v>88</v>
      </c>
      <c r="AA18" s="1673" t="s">
        <v>298</v>
      </c>
      <c r="AB18" s="1657"/>
      <c r="AC18" s="1674"/>
      <c r="AD18" s="1528"/>
      <c r="AE18" s="1675"/>
      <c r="AF18" s="1528"/>
      <c r="AG18" s="1661"/>
      <c r="AH18" s="1528">
        <f t="shared" si="14"/>
        <v>0</v>
      </c>
      <c r="AI18" s="1608">
        <f t="shared" si="14"/>
        <v>0</v>
      </c>
      <c r="AJ18" s="1528">
        <f t="shared" si="14"/>
        <v>0</v>
      </c>
      <c r="AK18" s="1530">
        <f t="shared" si="14"/>
        <v>0</v>
      </c>
      <c r="AM18" s="1201" t="s">
        <v>45</v>
      </c>
      <c r="AN18" s="1531">
        <f t="shared" si="6"/>
        <v>117.9</v>
      </c>
      <c r="AO18" s="1617">
        <f t="shared" si="11"/>
        <v>88</v>
      </c>
      <c r="AP18" s="1673" t="s">
        <v>298</v>
      </c>
      <c r="AQ18" s="1650">
        <f t="shared" si="15"/>
        <v>0</v>
      </c>
      <c r="AR18" s="1651">
        <f t="shared" si="16"/>
        <v>0</v>
      </c>
    </row>
    <row r="19" spans="2:50" ht="14.25" customHeight="1">
      <c r="B19" s="1676" t="s">
        <v>455</v>
      </c>
      <c r="C19" s="661" t="s">
        <v>537</v>
      </c>
      <c r="D19" s="642">
        <v>60</v>
      </c>
      <c r="E19" s="1677" t="s">
        <v>100</v>
      </c>
      <c r="F19" s="1541" t="s">
        <v>101</v>
      </c>
      <c r="G19" s="1678" t="s">
        <v>102</v>
      </c>
      <c r="H19" s="1540" t="s">
        <v>100</v>
      </c>
      <c r="I19" s="1541" t="s">
        <v>101</v>
      </c>
      <c r="J19" s="1542" t="s">
        <v>102</v>
      </c>
      <c r="K19" s="1540" t="s">
        <v>100</v>
      </c>
      <c r="L19" s="1541" t="s">
        <v>101</v>
      </c>
      <c r="M19" s="1542" t="s">
        <v>102</v>
      </c>
      <c r="N19" s="1483"/>
      <c r="O19" s="1679" t="s">
        <v>953</v>
      </c>
      <c r="P19" s="1680">
        <f t="shared" ref="P19:U19" si="17">AB30</f>
        <v>0</v>
      </c>
      <c r="Q19" s="1681">
        <f t="shared" si="17"/>
        <v>0</v>
      </c>
      <c r="R19" s="1682">
        <f t="shared" si="17"/>
        <v>205.14999999999998</v>
      </c>
      <c r="S19" s="1683">
        <f t="shared" si="17"/>
        <v>157.07999999999998</v>
      </c>
      <c r="T19" s="1680">
        <f t="shared" si="17"/>
        <v>0</v>
      </c>
      <c r="U19" s="1684">
        <f t="shared" si="17"/>
        <v>0</v>
      </c>
      <c r="V19" s="1680">
        <f t="shared" si="7"/>
        <v>205.14999999999998</v>
      </c>
      <c r="W19" s="1685">
        <f t="shared" si="8"/>
        <v>157.07999999999998</v>
      </c>
      <c r="X19" s="1680">
        <f t="shared" si="9"/>
        <v>205.14999999999998</v>
      </c>
      <c r="Y19" s="1686">
        <f t="shared" si="10"/>
        <v>157.07999999999998</v>
      </c>
      <c r="AA19" s="1687" t="s">
        <v>495</v>
      </c>
      <c r="AB19" s="1657"/>
      <c r="AC19" s="1688"/>
      <c r="AD19" s="1528"/>
      <c r="AE19" s="1675"/>
      <c r="AF19" s="1614"/>
      <c r="AG19" s="1689"/>
      <c r="AH19" s="1614">
        <f t="shared" si="14"/>
        <v>0</v>
      </c>
      <c r="AI19" s="1690">
        <f t="shared" si="14"/>
        <v>0</v>
      </c>
      <c r="AJ19" s="1614">
        <f t="shared" si="14"/>
        <v>0</v>
      </c>
      <c r="AK19" s="1616">
        <f t="shared" si="14"/>
        <v>0</v>
      </c>
      <c r="AM19" s="1691" t="s">
        <v>953</v>
      </c>
      <c r="AN19" s="1692">
        <f t="shared" ref="AN19:AN47" si="18">P19+R19+T19</f>
        <v>205.14999999999998</v>
      </c>
      <c r="AO19" s="1685">
        <f t="shared" ref="AO19:AO47" si="19">Q19+S19+U19</f>
        <v>157.07999999999998</v>
      </c>
      <c r="AP19" s="1687" t="s">
        <v>495</v>
      </c>
      <c r="AQ19" s="1650">
        <f t="shared" si="15"/>
        <v>0</v>
      </c>
      <c r="AR19" s="1651">
        <f t="shared" si="16"/>
        <v>0</v>
      </c>
    </row>
    <row r="20" spans="2:50" ht="15" customHeight="1">
      <c r="B20" s="356"/>
      <c r="C20" s="1546" t="s">
        <v>583</v>
      </c>
      <c r="D20" s="10"/>
      <c r="E20" s="1693" t="s">
        <v>45</v>
      </c>
      <c r="F20" s="1694">
        <v>53.4</v>
      </c>
      <c r="G20" s="1695">
        <v>40</v>
      </c>
      <c r="H20" s="1693" t="s">
        <v>171</v>
      </c>
      <c r="I20" s="1696">
        <v>64.5</v>
      </c>
      <c r="J20" s="1697">
        <v>48</v>
      </c>
      <c r="K20" s="1693" t="s">
        <v>237</v>
      </c>
      <c r="L20" s="1696">
        <v>64.22</v>
      </c>
      <c r="M20" s="1698">
        <v>36</v>
      </c>
      <c r="N20" s="1483"/>
      <c r="O20" s="1699" t="s">
        <v>954</v>
      </c>
      <c r="P20" s="1680">
        <f t="shared" ref="P20:U20" si="20">AB37</f>
        <v>0</v>
      </c>
      <c r="Q20" s="1681">
        <f t="shared" si="20"/>
        <v>0</v>
      </c>
      <c r="R20" s="1680">
        <f t="shared" si="20"/>
        <v>66</v>
      </c>
      <c r="S20" s="1686">
        <f t="shared" si="20"/>
        <v>60</v>
      </c>
      <c r="T20" s="1680">
        <f t="shared" si="20"/>
        <v>0</v>
      </c>
      <c r="U20" s="1684">
        <f t="shared" si="20"/>
        <v>0</v>
      </c>
      <c r="V20" s="1680">
        <f t="shared" ref="V20:Y21" si="21">P20+R20</f>
        <v>66</v>
      </c>
      <c r="W20" s="1685">
        <f t="shared" si="21"/>
        <v>60</v>
      </c>
      <c r="X20" s="1680">
        <f t="shared" si="21"/>
        <v>66</v>
      </c>
      <c r="Y20" s="1686">
        <f t="shared" si="21"/>
        <v>60</v>
      </c>
      <c r="AA20" s="1687" t="s">
        <v>392</v>
      </c>
      <c r="AB20" s="1700"/>
      <c r="AC20" s="1701"/>
      <c r="AD20" s="1509">
        <f>I25</f>
        <v>31.5</v>
      </c>
      <c r="AE20" s="1702">
        <f>J25</f>
        <v>24</v>
      </c>
      <c r="AF20" s="1528"/>
      <c r="AG20" s="1661"/>
      <c r="AH20" s="1528">
        <f t="shared" si="14"/>
        <v>31.5</v>
      </c>
      <c r="AI20" s="1608">
        <f t="shared" si="14"/>
        <v>24</v>
      </c>
      <c r="AJ20" s="1528">
        <f t="shared" si="14"/>
        <v>31.5</v>
      </c>
      <c r="AK20" s="1530">
        <f t="shared" si="14"/>
        <v>24</v>
      </c>
      <c r="AM20" s="1703" t="s">
        <v>954</v>
      </c>
      <c r="AN20" s="1692">
        <f t="shared" si="18"/>
        <v>66</v>
      </c>
      <c r="AO20" s="1685">
        <f t="shared" si="19"/>
        <v>60</v>
      </c>
      <c r="AP20" s="1687" t="s">
        <v>392</v>
      </c>
      <c r="AQ20" s="1650">
        <f t="shared" si="15"/>
        <v>31.5</v>
      </c>
      <c r="AR20" s="1651">
        <f t="shared" si="16"/>
        <v>24</v>
      </c>
    </row>
    <row r="21" spans="2:50" ht="13.5" customHeight="1">
      <c r="B21" s="1676" t="s">
        <v>579</v>
      </c>
      <c r="C21" s="1704" t="s">
        <v>578</v>
      </c>
      <c r="D21" s="1705">
        <v>200</v>
      </c>
      <c r="E21" s="1559" t="s">
        <v>393</v>
      </c>
      <c r="F21" s="1706">
        <v>46</v>
      </c>
      <c r="G21" s="1707">
        <v>30</v>
      </c>
      <c r="H21" s="1559" t="s">
        <v>94</v>
      </c>
      <c r="I21" s="1620">
        <v>30</v>
      </c>
      <c r="J21" s="1708">
        <v>24</v>
      </c>
      <c r="K21" s="1709" t="s">
        <v>121</v>
      </c>
      <c r="L21" s="1620">
        <v>49</v>
      </c>
      <c r="M21" s="1621">
        <v>35</v>
      </c>
      <c r="N21" s="1483"/>
      <c r="O21" s="1414" t="s">
        <v>70</v>
      </c>
      <c r="P21" s="1710">
        <f t="shared" ref="P21:U21" si="22">AB45</f>
        <v>157.5</v>
      </c>
      <c r="Q21" s="1711">
        <f t="shared" si="22"/>
        <v>105</v>
      </c>
      <c r="R21" s="1710">
        <f t="shared" si="22"/>
        <v>0</v>
      </c>
      <c r="S21" s="1530">
        <f t="shared" si="22"/>
        <v>0</v>
      </c>
      <c r="T21" s="1710">
        <f t="shared" si="22"/>
        <v>200.2</v>
      </c>
      <c r="U21" s="1655">
        <f t="shared" si="22"/>
        <v>140</v>
      </c>
      <c r="V21" s="1710">
        <f t="shared" si="21"/>
        <v>157.5</v>
      </c>
      <c r="W21" s="1608">
        <f t="shared" si="21"/>
        <v>105</v>
      </c>
      <c r="X21" s="1710">
        <f t="shared" si="21"/>
        <v>200.2</v>
      </c>
      <c r="Y21" s="1530">
        <f t="shared" si="21"/>
        <v>140</v>
      </c>
      <c r="AA21" s="1712" t="s">
        <v>595</v>
      </c>
      <c r="AB21" s="1657"/>
      <c r="AC21" s="1658"/>
      <c r="AD21" s="1528">
        <f>F28</f>
        <v>2.6</v>
      </c>
      <c r="AE21" s="1675">
        <f>G28</f>
        <v>2</v>
      </c>
      <c r="AF21" s="1528"/>
      <c r="AG21" s="1661"/>
      <c r="AH21" s="1528">
        <f t="shared" ref="AH21:AH22" si="23">AB21+AD21</f>
        <v>2.6</v>
      </c>
      <c r="AI21" s="1608">
        <f t="shared" ref="AI21:AI22" si="24">AC21+AE21</f>
        <v>2</v>
      </c>
      <c r="AJ21" s="1528">
        <f t="shared" ref="AJ21:AJ22" si="25">AD21+AF21</f>
        <v>2.6</v>
      </c>
      <c r="AK21" s="1530">
        <f t="shared" ref="AK21:AK22" si="26">AE21+AG21</f>
        <v>2</v>
      </c>
      <c r="AM21" s="1414" t="s">
        <v>70</v>
      </c>
      <c r="AN21" s="1713">
        <f t="shared" si="18"/>
        <v>357.7</v>
      </c>
      <c r="AO21" s="1617">
        <f t="shared" si="19"/>
        <v>245</v>
      </c>
      <c r="AP21" s="1712" t="s">
        <v>595</v>
      </c>
      <c r="AQ21" s="1650">
        <f t="shared" si="15"/>
        <v>2.6</v>
      </c>
      <c r="AR21" s="1651">
        <f t="shared" si="16"/>
        <v>2</v>
      </c>
    </row>
    <row r="22" spans="2:50">
      <c r="B22" s="716"/>
      <c r="C22" s="1714" t="s">
        <v>582</v>
      </c>
      <c r="D22" s="35"/>
      <c r="E22" s="1559" t="s">
        <v>68</v>
      </c>
      <c r="F22" s="1620">
        <v>10</v>
      </c>
      <c r="G22" s="1715">
        <v>8</v>
      </c>
      <c r="H22" s="1716" t="s">
        <v>1014</v>
      </c>
      <c r="I22" s="10"/>
      <c r="J22" s="1482"/>
      <c r="K22" s="1709" t="s">
        <v>162</v>
      </c>
      <c r="L22" s="1620">
        <v>21.6</v>
      </c>
      <c r="M22" s="1621">
        <v>18</v>
      </c>
      <c r="N22" s="1483"/>
      <c r="O22" s="1717" t="s">
        <v>104</v>
      </c>
      <c r="P22" s="1710">
        <f t="shared" ref="P22:U22" si="27">AB49</f>
        <v>0</v>
      </c>
      <c r="Q22" s="1654">
        <f t="shared" si="27"/>
        <v>0</v>
      </c>
      <c r="R22" s="1710">
        <f t="shared" si="27"/>
        <v>0</v>
      </c>
      <c r="S22" s="1608">
        <f t="shared" si="27"/>
        <v>0</v>
      </c>
      <c r="T22" s="1710">
        <f t="shared" si="27"/>
        <v>0</v>
      </c>
      <c r="U22" s="1655">
        <f t="shared" si="27"/>
        <v>0</v>
      </c>
      <c r="V22" s="1605">
        <f t="shared" ref="V22:V44" si="28">P22+R22</f>
        <v>0</v>
      </c>
      <c r="W22" s="1608">
        <f t="shared" ref="W22:W49" si="29">Q22+S22</f>
        <v>0</v>
      </c>
      <c r="X22" s="1605">
        <f t="shared" ref="X22:X47" si="30">R22+T22</f>
        <v>0</v>
      </c>
      <c r="Y22" s="1530">
        <f t="shared" ref="Y22:Y49" si="31">S22+U22</f>
        <v>0</v>
      </c>
      <c r="AA22" s="1656" t="s">
        <v>596</v>
      </c>
      <c r="AB22" s="1657"/>
      <c r="AC22" s="1674"/>
      <c r="AD22" s="1528">
        <f>L30</f>
        <v>1.35</v>
      </c>
      <c r="AE22" s="1675">
        <f>M30</f>
        <v>1.08</v>
      </c>
      <c r="AF22" s="1528"/>
      <c r="AG22" s="1661"/>
      <c r="AH22" s="1528">
        <f t="shared" si="23"/>
        <v>1.35</v>
      </c>
      <c r="AI22" s="1608">
        <f t="shared" si="24"/>
        <v>1.08</v>
      </c>
      <c r="AJ22" s="1528">
        <f t="shared" si="25"/>
        <v>1.35</v>
      </c>
      <c r="AK22" s="1530">
        <f t="shared" si="26"/>
        <v>1.08</v>
      </c>
      <c r="AM22" s="1717" t="s">
        <v>104</v>
      </c>
      <c r="AN22" s="1531">
        <f t="shared" si="18"/>
        <v>0</v>
      </c>
      <c r="AO22" s="1617">
        <f t="shared" si="19"/>
        <v>0</v>
      </c>
      <c r="AP22" s="1656" t="s">
        <v>596</v>
      </c>
      <c r="AQ22" s="1650">
        <f t="shared" si="15"/>
        <v>1.35</v>
      </c>
      <c r="AR22" s="1651">
        <f t="shared" si="16"/>
        <v>1.08</v>
      </c>
    </row>
    <row r="23" spans="2:50" ht="14.25" customHeight="1">
      <c r="B23" s="1718" t="s">
        <v>584</v>
      </c>
      <c r="C23" s="663" t="s">
        <v>585</v>
      </c>
      <c r="D23" s="16">
        <v>90</v>
      </c>
      <c r="E23" s="1716" t="s">
        <v>1011</v>
      </c>
      <c r="F23" s="10"/>
      <c r="G23" s="1719"/>
      <c r="H23" s="1559" t="s">
        <v>162</v>
      </c>
      <c r="I23" s="1620">
        <v>15</v>
      </c>
      <c r="J23" s="1708">
        <v>12</v>
      </c>
      <c r="K23" s="1716" t="s">
        <v>1019</v>
      </c>
      <c r="L23" s="10"/>
      <c r="M23" s="1482"/>
      <c r="N23" s="1483"/>
      <c r="O23" s="256" t="s">
        <v>977</v>
      </c>
      <c r="P23" s="1605"/>
      <c r="Q23" s="1654"/>
      <c r="R23" s="1605">
        <f>D25</f>
        <v>200</v>
      </c>
      <c r="S23" s="1530">
        <f>D25</f>
        <v>200</v>
      </c>
      <c r="T23" s="1605"/>
      <c r="U23" s="1655"/>
      <c r="V23" s="1605">
        <f t="shared" si="28"/>
        <v>200</v>
      </c>
      <c r="W23" s="1608">
        <f t="shared" si="29"/>
        <v>200</v>
      </c>
      <c r="X23" s="1605">
        <f t="shared" si="30"/>
        <v>200</v>
      </c>
      <c r="Y23" s="1530">
        <f t="shared" si="31"/>
        <v>200</v>
      </c>
      <c r="AA23" s="1687" t="s">
        <v>125</v>
      </c>
      <c r="AB23" s="1657"/>
      <c r="AC23" s="1674"/>
      <c r="AD23" s="1528">
        <f>I27</f>
        <v>37.5</v>
      </c>
      <c r="AE23" s="1675">
        <f>J27</f>
        <v>30</v>
      </c>
      <c r="AF23" s="1528"/>
      <c r="AG23" s="1661"/>
      <c r="AH23" s="1528">
        <f t="shared" ref="AH23:AK30" si="32">AB23+AD23</f>
        <v>37.5</v>
      </c>
      <c r="AI23" s="1608">
        <f t="shared" si="32"/>
        <v>30</v>
      </c>
      <c r="AJ23" s="1528">
        <f t="shared" si="32"/>
        <v>37.5</v>
      </c>
      <c r="AK23" s="1530">
        <f t="shared" si="32"/>
        <v>30</v>
      </c>
      <c r="AM23" s="1414" t="s">
        <v>131</v>
      </c>
      <c r="AN23" s="1531">
        <f t="shared" si="18"/>
        <v>200</v>
      </c>
      <c r="AO23" s="1617">
        <f t="shared" si="19"/>
        <v>200</v>
      </c>
      <c r="AP23" s="1687" t="s">
        <v>125</v>
      </c>
      <c r="AQ23" s="1650">
        <f t="shared" si="15"/>
        <v>37.5</v>
      </c>
      <c r="AR23" s="1651">
        <f t="shared" si="16"/>
        <v>30</v>
      </c>
    </row>
    <row r="24" spans="2:50" ht="15" customHeight="1">
      <c r="B24" s="1676" t="s">
        <v>710</v>
      </c>
      <c r="C24" s="1021" t="s">
        <v>591</v>
      </c>
      <c r="D24" s="721">
        <v>150</v>
      </c>
      <c r="E24" s="1559" t="s">
        <v>162</v>
      </c>
      <c r="F24" s="1620">
        <v>9.6</v>
      </c>
      <c r="G24" s="1715">
        <v>8</v>
      </c>
      <c r="H24" s="1716" t="s">
        <v>1015</v>
      </c>
      <c r="I24" s="10"/>
      <c r="J24" s="1482"/>
      <c r="K24" s="1720" t="s">
        <v>447</v>
      </c>
      <c r="L24" s="1706">
        <v>12.97</v>
      </c>
      <c r="M24" s="1721">
        <v>12.4</v>
      </c>
      <c r="N24" s="1483"/>
      <c r="O24" s="1201" t="s">
        <v>426</v>
      </c>
      <c r="P24" s="1605">
        <f t="shared" ref="P24:U24" si="33">AB52</f>
        <v>0</v>
      </c>
      <c r="Q24" s="1654">
        <f t="shared" si="33"/>
        <v>0</v>
      </c>
      <c r="R24" s="1605">
        <f t="shared" si="33"/>
        <v>0</v>
      </c>
      <c r="S24" s="1530">
        <f t="shared" si="33"/>
        <v>0</v>
      </c>
      <c r="T24" s="1605">
        <f t="shared" si="33"/>
        <v>0</v>
      </c>
      <c r="U24" s="1655">
        <f t="shared" si="33"/>
        <v>0</v>
      </c>
      <c r="V24" s="1605">
        <f t="shared" si="28"/>
        <v>0</v>
      </c>
      <c r="W24" s="1608">
        <f t="shared" si="29"/>
        <v>0</v>
      </c>
      <c r="X24" s="1605">
        <f t="shared" si="30"/>
        <v>0</v>
      </c>
      <c r="Y24" s="1530">
        <f t="shared" si="31"/>
        <v>0</v>
      </c>
      <c r="AA24" s="1687" t="s">
        <v>87</v>
      </c>
      <c r="AB24" s="1657"/>
      <c r="AC24" s="1722"/>
      <c r="AD24" s="1528">
        <f>F24+I23+L22</f>
        <v>46.2</v>
      </c>
      <c r="AE24" s="1675">
        <f>G24+J23+M22</f>
        <v>38</v>
      </c>
      <c r="AF24" s="1528"/>
      <c r="AG24" s="1661"/>
      <c r="AH24" s="1528">
        <f t="shared" si="32"/>
        <v>46.2</v>
      </c>
      <c r="AI24" s="1608">
        <f t="shared" si="32"/>
        <v>38</v>
      </c>
      <c r="AJ24" s="1528">
        <f t="shared" si="32"/>
        <v>46.2</v>
      </c>
      <c r="AK24" s="1530">
        <f t="shared" si="32"/>
        <v>38</v>
      </c>
      <c r="AM24" s="1201" t="s">
        <v>85</v>
      </c>
      <c r="AN24" s="1531">
        <f t="shared" si="18"/>
        <v>0</v>
      </c>
      <c r="AO24" s="1617">
        <f t="shared" si="19"/>
        <v>0</v>
      </c>
      <c r="AP24" s="1687" t="s">
        <v>87</v>
      </c>
      <c r="AQ24" s="1650">
        <f t="shared" si="15"/>
        <v>46.2</v>
      </c>
      <c r="AR24" s="1651">
        <f t="shared" si="16"/>
        <v>38</v>
      </c>
    </row>
    <row r="25" spans="2:50" ht="14.25" customHeight="1">
      <c r="B25" s="1723" t="s">
        <v>464</v>
      </c>
      <c r="C25" s="658" t="s">
        <v>323</v>
      </c>
      <c r="D25" s="720">
        <v>200</v>
      </c>
      <c r="E25" s="1716" t="s">
        <v>1012</v>
      </c>
      <c r="F25" s="10"/>
      <c r="G25" s="1719"/>
      <c r="H25" s="1559" t="s">
        <v>392</v>
      </c>
      <c r="I25" s="1620">
        <v>31.5</v>
      </c>
      <c r="J25" s="1708">
        <v>24</v>
      </c>
      <c r="K25" s="1720" t="s">
        <v>586</v>
      </c>
      <c r="L25" s="1620">
        <v>7.2</v>
      </c>
      <c r="M25" s="1621">
        <v>7.2</v>
      </c>
      <c r="N25" s="1724"/>
      <c r="O25" s="1414" t="s">
        <v>427</v>
      </c>
      <c r="P25" s="1605">
        <f t="shared" ref="P25:U25" si="34">AB56</f>
        <v>0</v>
      </c>
      <c r="Q25" s="1711">
        <f t="shared" si="34"/>
        <v>0</v>
      </c>
      <c r="R25" s="1605">
        <f t="shared" si="34"/>
        <v>64.22</v>
      </c>
      <c r="S25" s="1608">
        <f t="shared" si="34"/>
        <v>36</v>
      </c>
      <c r="T25" s="1605">
        <f t="shared" si="34"/>
        <v>0</v>
      </c>
      <c r="U25" s="1725">
        <f t="shared" si="34"/>
        <v>0</v>
      </c>
      <c r="V25" s="1605">
        <f t="shared" si="28"/>
        <v>64.22</v>
      </c>
      <c r="W25" s="1608">
        <f t="shared" si="29"/>
        <v>36</v>
      </c>
      <c r="X25" s="1605">
        <f t="shared" si="30"/>
        <v>64.22</v>
      </c>
      <c r="Y25" s="1530">
        <f t="shared" si="31"/>
        <v>36</v>
      </c>
      <c r="AA25" s="1687" t="s">
        <v>68</v>
      </c>
      <c r="AB25" s="1657"/>
      <c r="AC25" s="1722"/>
      <c r="AD25" s="1528">
        <f>F22+I21</f>
        <v>40</v>
      </c>
      <c r="AE25" s="1675">
        <f>G22+J21</f>
        <v>32</v>
      </c>
      <c r="AF25" s="1528"/>
      <c r="AG25" s="1661"/>
      <c r="AH25" s="1528">
        <f t="shared" si="32"/>
        <v>40</v>
      </c>
      <c r="AI25" s="1608">
        <f t="shared" si="32"/>
        <v>32</v>
      </c>
      <c r="AJ25" s="1528">
        <f t="shared" si="32"/>
        <v>40</v>
      </c>
      <c r="AK25" s="1530">
        <f t="shared" si="32"/>
        <v>32</v>
      </c>
      <c r="AM25" s="1201" t="s">
        <v>440</v>
      </c>
      <c r="AN25" s="1531">
        <f t="shared" si="18"/>
        <v>64.22</v>
      </c>
      <c r="AO25" s="1617">
        <f t="shared" si="19"/>
        <v>36</v>
      </c>
      <c r="AP25" s="1687" t="s">
        <v>68</v>
      </c>
      <c r="AQ25" s="1650">
        <f t="shared" si="15"/>
        <v>40</v>
      </c>
      <c r="AR25" s="1651">
        <f t="shared" si="16"/>
        <v>32</v>
      </c>
    </row>
    <row r="26" spans="2:50" ht="14.25" customHeight="1">
      <c r="B26" s="1726" t="s">
        <v>9</v>
      </c>
      <c r="C26" s="1546" t="s">
        <v>10</v>
      </c>
      <c r="D26" s="720">
        <v>50</v>
      </c>
      <c r="E26" s="1559" t="s">
        <v>82</v>
      </c>
      <c r="F26" s="1560">
        <v>3</v>
      </c>
      <c r="G26" s="1727">
        <v>3</v>
      </c>
      <c r="H26" s="1716" t="s">
        <v>1016</v>
      </c>
      <c r="I26" s="10"/>
      <c r="J26" s="1482"/>
      <c r="K26" s="1720" t="s">
        <v>587</v>
      </c>
      <c r="L26" s="1620" t="s">
        <v>814</v>
      </c>
      <c r="M26" s="1621">
        <v>5.2240000000000002</v>
      </c>
      <c r="N26" s="1728"/>
      <c r="O26" s="1414" t="s">
        <v>121</v>
      </c>
      <c r="P26" s="1605"/>
      <c r="Q26" s="1654"/>
      <c r="R26" s="1605">
        <f>L21</f>
        <v>49</v>
      </c>
      <c r="S26" s="1530">
        <f>M21</f>
        <v>35</v>
      </c>
      <c r="T26" s="1605"/>
      <c r="U26" s="1655"/>
      <c r="V26" s="1605">
        <f t="shared" si="28"/>
        <v>49</v>
      </c>
      <c r="W26" s="1608">
        <f t="shared" si="29"/>
        <v>35</v>
      </c>
      <c r="X26" s="1605">
        <f t="shared" si="30"/>
        <v>49</v>
      </c>
      <c r="Y26" s="1530">
        <f t="shared" si="31"/>
        <v>35</v>
      </c>
      <c r="AA26" s="1687" t="s">
        <v>74</v>
      </c>
      <c r="AB26" s="1657"/>
      <c r="AC26" s="1674"/>
      <c r="AD26" s="1528"/>
      <c r="AE26" s="1675"/>
      <c r="AF26" s="1528"/>
      <c r="AG26" s="1661"/>
      <c r="AH26" s="1528">
        <f t="shared" si="32"/>
        <v>0</v>
      </c>
      <c r="AI26" s="1608">
        <f t="shared" si="32"/>
        <v>0</v>
      </c>
      <c r="AJ26" s="1528">
        <f t="shared" si="32"/>
        <v>0</v>
      </c>
      <c r="AK26" s="1530">
        <f t="shared" si="32"/>
        <v>0</v>
      </c>
      <c r="AM26" s="1414" t="s">
        <v>121</v>
      </c>
      <c r="AN26" s="1531">
        <f t="shared" si="18"/>
        <v>49</v>
      </c>
      <c r="AO26" s="1617">
        <f t="shared" si="19"/>
        <v>35</v>
      </c>
      <c r="AP26" s="1687" t="s">
        <v>74</v>
      </c>
      <c r="AQ26" s="1650">
        <f t="shared" si="15"/>
        <v>0</v>
      </c>
      <c r="AR26" s="1651">
        <f t="shared" si="16"/>
        <v>0</v>
      </c>
    </row>
    <row r="27" spans="2:50" ht="17.25" customHeight="1">
      <c r="B27" s="1723" t="s">
        <v>9</v>
      </c>
      <c r="C27" s="658" t="s">
        <v>428</v>
      </c>
      <c r="D27" s="720">
        <v>30</v>
      </c>
      <c r="E27" s="1559" t="s">
        <v>82</v>
      </c>
      <c r="F27" s="1560">
        <v>1</v>
      </c>
      <c r="G27" s="1727">
        <v>1</v>
      </c>
      <c r="H27" s="1559" t="s">
        <v>140</v>
      </c>
      <c r="I27" s="1620">
        <v>37.5</v>
      </c>
      <c r="J27" s="1708">
        <v>30</v>
      </c>
      <c r="K27" s="1720" t="s">
        <v>80</v>
      </c>
      <c r="L27" s="1560">
        <v>5.49</v>
      </c>
      <c r="M27" s="1729">
        <v>5.49</v>
      </c>
      <c r="N27" s="1483"/>
      <c r="O27" s="1414" t="s">
        <v>65</v>
      </c>
      <c r="P27" s="1605"/>
      <c r="Q27" s="1654"/>
      <c r="R27" s="1605"/>
      <c r="S27" s="1530"/>
      <c r="T27" s="1605"/>
      <c r="U27" s="1655"/>
      <c r="V27" s="1605">
        <f t="shared" si="28"/>
        <v>0</v>
      </c>
      <c r="W27" s="1608">
        <f t="shared" si="29"/>
        <v>0</v>
      </c>
      <c r="X27" s="1605">
        <f t="shared" si="30"/>
        <v>0</v>
      </c>
      <c r="Y27" s="1530">
        <f t="shared" si="31"/>
        <v>0</v>
      </c>
      <c r="AA27" s="1687" t="s">
        <v>128</v>
      </c>
      <c r="AB27" s="1657"/>
      <c r="AC27" s="1730"/>
      <c r="AD27" s="1528"/>
      <c r="AE27" s="1675"/>
      <c r="AF27" s="1528"/>
      <c r="AG27" s="1661"/>
      <c r="AH27" s="1528">
        <f t="shared" si="32"/>
        <v>0</v>
      </c>
      <c r="AI27" s="1608">
        <f t="shared" si="32"/>
        <v>0</v>
      </c>
      <c r="AJ27" s="1528">
        <f t="shared" si="32"/>
        <v>0</v>
      </c>
      <c r="AK27" s="1530">
        <f t="shared" si="32"/>
        <v>0</v>
      </c>
      <c r="AM27" s="1414" t="s">
        <v>65</v>
      </c>
      <c r="AN27" s="1531">
        <f t="shared" si="18"/>
        <v>0</v>
      </c>
      <c r="AO27" s="1617">
        <f t="shared" si="19"/>
        <v>0</v>
      </c>
      <c r="AP27" s="1687" t="s">
        <v>128</v>
      </c>
      <c r="AQ27" s="1650">
        <f t="shared" si="15"/>
        <v>0</v>
      </c>
      <c r="AR27" s="1651">
        <f t="shared" si="16"/>
        <v>0</v>
      </c>
    </row>
    <row r="28" spans="2:50" ht="14.25" customHeight="1">
      <c r="B28" s="778"/>
      <c r="C28" s="1731"/>
      <c r="D28" s="10"/>
      <c r="E28" s="1559" t="s">
        <v>580</v>
      </c>
      <c r="F28" s="1560">
        <v>2.6</v>
      </c>
      <c r="G28" s="1727">
        <v>2</v>
      </c>
      <c r="H28" s="1716" t="s">
        <v>1017</v>
      </c>
      <c r="I28" s="10"/>
      <c r="J28" s="1482"/>
      <c r="K28" s="1720" t="s">
        <v>588</v>
      </c>
      <c r="L28" s="1706">
        <v>2.64</v>
      </c>
      <c r="M28" s="1732">
        <v>2.64</v>
      </c>
      <c r="N28" s="1733"/>
      <c r="O28" s="1414" t="s">
        <v>60</v>
      </c>
      <c r="P28" s="1605">
        <f>F11</f>
        <v>104</v>
      </c>
      <c r="Q28" s="1711">
        <f>G11</f>
        <v>104</v>
      </c>
      <c r="R28" s="1605">
        <f>L27</f>
        <v>5.49</v>
      </c>
      <c r="S28" s="1608">
        <f>M27</f>
        <v>5.49</v>
      </c>
      <c r="T28" s="1734">
        <f>F41</f>
        <v>200</v>
      </c>
      <c r="U28" s="1735">
        <f>G41</f>
        <v>200</v>
      </c>
      <c r="V28" s="1605">
        <f t="shared" si="28"/>
        <v>109.49</v>
      </c>
      <c r="W28" s="1608">
        <f t="shared" si="29"/>
        <v>109.49</v>
      </c>
      <c r="X28" s="1605">
        <f t="shared" si="30"/>
        <v>205.49</v>
      </c>
      <c r="Y28" s="1530">
        <f t="shared" si="31"/>
        <v>205.49</v>
      </c>
      <c r="AA28" s="1687" t="s">
        <v>129</v>
      </c>
      <c r="AB28" s="1657"/>
      <c r="AC28" s="1736"/>
      <c r="AD28" s="1528"/>
      <c r="AE28" s="1675"/>
      <c r="AF28" s="1528"/>
      <c r="AG28" s="1661"/>
      <c r="AH28" s="1528">
        <f t="shared" si="32"/>
        <v>0</v>
      </c>
      <c r="AI28" s="1608">
        <f t="shared" si="32"/>
        <v>0</v>
      </c>
      <c r="AJ28" s="1528">
        <f t="shared" si="32"/>
        <v>0</v>
      </c>
      <c r="AK28" s="1530">
        <f t="shared" si="32"/>
        <v>0</v>
      </c>
      <c r="AM28" s="1414" t="s">
        <v>60</v>
      </c>
      <c r="AN28" s="1531">
        <f t="shared" si="18"/>
        <v>309.49</v>
      </c>
      <c r="AO28" s="1617">
        <f t="shared" si="19"/>
        <v>309.49</v>
      </c>
      <c r="AP28" s="1687" t="s">
        <v>129</v>
      </c>
      <c r="AQ28" s="1650">
        <f t="shared" si="15"/>
        <v>0</v>
      </c>
      <c r="AR28" s="1651">
        <f t="shared" si="16"/>
        <v>0</v>
      </c>
    </row>
    <row r="29" spans="2:50" ht="15" customHeight="1">
      <c r="B29" s="778"/>
      <c r="C29" s="1731"/>
      <c r="D29" s="10"/>
      <c r="E29" s="1716" t="s">
        <v>1013</v>
      </c>
      <c r="F29" s="10"/>
      <c r="G29" s="1482"/>
      <c r="H29" s="1559" t="s">
        <v>82</v>
      </c>
      <c r="I29" s="1620">
        <v>6</v>
      </c>
      <c r="J29" s="1708">
        <v>6</v>
      </c>
      <c r="K29" s="1720" t="s">
        <v>589</v>
      </c>
      <c r="L29" s="1620">
        <v>1.8</v>
      </c>
      <c r="M29" s="1621">
        <v>1.8</v>
      </c>
      <c r="N29" s="1483"/>
      <c r="O29" s="1414" t="s">
        <v>138</v>
      </c>
      <c r="P29" s="1605"/>
      <c r="Q29" s="1654"/>
      <c r="R29" s="1605"/>
      <c r="S29" s="1530"/>
      <c r="T29" s="1605"/>
      <c r="U29" s="1655"/>
      <c r="V29" s="1605">
        <f t="shared" si="28"/>
        <v>0</v>
      </c>
      <c r="W29" s="1608">
        <f t="shared" si="29"/>
        <v>0</v>
      </c>
      <c r="X29" s="1605">
        <f t="shared" si="30"/>
        <v>0</v>
      </c>
      <c r="Y29" s="1530">
        <f t="shared" si="31"/>
        <v>0</v>
      </c>
      <c r="AA29" s="1656" t="s">
        <v>96</v>
      </c>
      <c r="AB29" s="1737"/>
      <c r="AC29" s="1738"/>
      <c r="AD29" s="1614"/>
      <c r="AE29" s="1739"/>
      <c r="AF29" s="1614"/>
      <c r="AG29" s="1689"/>
      <c r="AH29" s="1614">
        <f t="shared" si="32"/>
        <v>0</v>
      </c>
      <c r="AI29" s="1690">
        <f t="shared" si="32"/>
        <v>0</v>
      </c>
      <c r="AJ29" s="1614">
        <f t="shared" si="32"/>
        <v>0</v>
      </c>
      <c r="AK29" s="1616">
        <f t="shared" si="32"/>
        <v>0</v>
      </c>
      <c r="AM29" s="1414" t="s">
        <v>138</v>
      </c>
      <c r="AN29" s="1531">
        <f t="shared" si="18"/>
        <v>0</v>
      </c>
      <c r="AO29" s="1740">
        <f t="shared" si="19"/>
        <v>0</v>
      </c>
      <c r="AP29" s="1656" t="s">
        <v>96</v>
      </c>
      <c r="AQ29" s="1650">
        <f t="shared" si="15"/>
        <v>0</v>
      </c>
      <c r="AR29" s="1651">
        <f t="shared" si="16"/>
        <v>0</v>
      </c>
    </row>
    <row r="30" spans="2:50" ht="13.5" customHeight="1">
      <c r="B30" s="778"/>
      <c r="C30" s="1731"/>
      <c r="D30" s="10"/>
      <c r="E30" s="1559" t="s">
        <v>592</v>
      </c>
      <c r="F30" s="1741">
        <v>0.5</v>
      </c>
      <c r="G30" s="1742">
        <v>0.5</v>
      </c>
      <c r="H30" s="1559" t="s">
        <v>592</v>
      </c>
      <c r="I30" s="617">
        <v>0.08</v>
      </c>
      <c r="J30" s="1743">
        <v>0.08</v>
      </c>
      <c r="K30" s="1720" t="s">
        <v>590</v>
      </c>
      <c r="L30" s="1620">
        <v>1.35</v>
      </c>
      <c r="M30" s="1621">
        <v>1.08</v>
      </c>
      <c r="N30" s="1483"/>
      <c r="O30" s="1414" t="s">
        <v>64</v>
      </c>
      <c r="P30" s="1605"/>
      <c r="Q30" s="1654"/>
      <c r="R30" s="1605"/>
      <c r="S30" s="1530"/>
      <c r="T30" s="1605"/>
      <c r="U30" s="1655"/>
      <c r="V30" s="1605">
        <f t="shared" si="28"/>
        <v>0</v>
      </c>
      <c r="W30" s="1608">
        <f t="shared" si="29"/>
        <v>0</v>
      </c>
      <c r="X30" s="1605">
        <f t="shared" si="30"/>
        <v>0</v>
      </c>
      <c r="Y30" s="1530">
        <f t="shared" si="31"/>
        <v>0</v>
      </c>
      <c r="AA30" s="1744" t="s">
        <v>935</v>
      </c>
      <c r="AB30" s="1745">
        <f t="shared" ref="AB30:AG30" si="35">SUM(AB17:AB29)</f>
        <v>0</v>
      </c>
      <c r="AC30" s="1746">
        <f t="shared" si="35"/>
        <v>0</v>
      </c>
      <c r="AD30" s="1747">
        <f t="shared" si="35"/>
        <v>205.14999999999998</v>
      </c>
      <c r="AE30" s="1748">
        <f t="shared" si="35"/>
        <v>157.07999999999998</v>
      </c>
      <c r="AF30" s="1749">
        <f t="shared" si="35"/>
        <v>0</v>
      </c>
      <c r="AG30" s="1750">
        <f t="shared" si="35"/>
        <v>0</v>
      </c>
      <c r="AH30" s="1659">
        <f t="shared" si="32"/>
        <v>205.14999999999998</v>
      </c>
      <c r="AI30" s="1608">
        <f t="shared" si="32"/>
        <v>157.07999999999998</v>
      </c>
      <c r="AJ30" s="1659">
        <f t="shared" si="32"/>
        <v>205.14999999999998</v>
      </c>
      <c r="AK30" s="1672">
        <f t="shared" si="32"/>
        <v>157.07999999999998</v>
      </c>
      <c r="AM30" s="1414" t="s">
        <v>64</v>
      </c>
      <c r="AN30" s="1531">
        <f t="shared" si="18"/>
        <v>0</v>
      </c>
      <c r="AO30" s="1740">
        <f t="shared" si="19"/>
        <v>0</v>
      </c>
      <c r="AP30" s="1744" t="s">
        <v>935</v>
      </c>
      <c r="AQ30" s="1751">
        <f t="shared" si="15"/>
        <v>205.14999999999998</v>
      </c>
      <c r="AR30" s="1651">
        <f t="shared" si="16"/>
        <v>157.07999999999998</v>
      </c>
      <c r="AV30" s="10"/>
      <c r="AW30" s="10"/>
      <c r="AX30" s="10"/>
    </row>
    <row r="31" spans="2:50" ht="14.4" customHeight="1">
      <c r="B31" s="778"/>
      <c r="C31" s="1731"/>
      <c r="D31" s="10"/>
      <c r="E31" s="1752" t="s">
        <v>163</v>
      </c>
      <c r="F31" s="1741">
        <v>8.0000000000000002E-3</v>
      </c>
      <c r="G31" s="1742">
        <v>8.0000000000000002E-3</v>
      </c>
      <c r="H31" s="1752" t="s">
        <v>163</v>
      </c>
      <c r="I31" s="1741">
        <v>4.1999999999999997E-3</v>
      </c>
      <c r="J31" s="1753">
        <v>4.1999999999999997E-3</v>
      </c>
      <c r="K31" s="1559" t="s">
        <v>592</v>
      </c>
      <c r="L31" s="1560">
        <v>0.2</v>
      </c>
      <c r="M31" s="1729">
        <v>0.2</v>
      </c>
      <c r="N31" s="1483"/>
      <c r="O31" s="1414" t="s">
        <v>447</v>
      </c>
      <c r="P31" s="1605">
        <f>L10</f>
        <v>20.8</v>
      </c>
      <c r="Q31" s="1654">
        <f>M10</f>
        <v>20</v>
      </c>
      <c r="R31" s="1671">
        <f>L24</f>
        <v>12.97</v>
      </c>
      <c r="S31" s="1608">
        <f>M24</f>
        <v>12.4</v>
      </c>
      <c r="T31" s="1605">
        <f>I39</f>
        <v>10.4</v>
      </c>
      <c r="U31" s="1655">
        <f>J39</f>
        <v>10</v>
      </c>
      <c r="V31" s="1605">
        <f t="shared" si="28"/>
        <v>33.770000000000003</v>
      </c>
      <c r="W31" s="1608">
        <f t="shared" si="29"/>
        <v>32.4</v>
      </c>
      <c r="X31" s="1605">
        <f t="shared" si="30"/>
        <v>23.37</v>
      </c>
      <c r="Y31" s="1530">
        <f t="shared" si="31"/>
        <v>22.4</v>
      </c>
      <c r="AA31" s="1641" t="s">
        <v>1067</v>
      </c>
      <c r="AB31" s="1642"/>
      <c r="AC31" s="1643"/>
      <c r="AD31" s="1644"/>
      <c r="AE31" s="1645"/>
      <c r="AF31" s="1644"/>
      <c r="AG31" s="1754"/>
      <c r="AM31" s="1414" t="s">
        <v>47</v>
      </c>
      <c r="AN31" s="1531">
        <f t="shared" si="18"/>
        <v>44.17</v>
      </c>
      <c r="AO31" s="1740">
        <f t="shared" si="19"/>
        <v>42.4</v>
      </c>
      <c r="AP31" s="1641" t="s">
        <v>1067</v>
      </c>
      <c r="AV31" s="10"/>
      <c r="AW31" s="10"/>
      <c r="AX31" s="10"/>
    </row>
    <row r="32" spans="2:50" ht="13.5" customHeight="1">
      <c r="B32" s="778"/>
      <c r="C32" s="1731"/>
      <c r="D32" s="10"/>
      <c r="E32" s="1559" t="s">
        <v>581</v>
      </c>
      <c r="F32" s="1620">
        <v>130</v>
      </c>
      <c r="G32" s="1715">
        <v>130</v>
      </c>
      <c r="H32" s="1571" t="s">
        <v>1018</v>
      </c>
      <c r="I32" s="1620">
        <v>33.799999999999997</v>
      </c>
      <c r="J32" s="1708">
        <v>33.799999999999997</v>
      </c>
      <c r="K32" s="1755" t="s">
        <v>537</v>
      </c>
      <c r="L32" s="1756"/>
      <c r="M32" s="1757"/>
      <c r="N32" s="1483"/>
      <c r="O32" s="1414" t="s">
        <v>67</v>
      </c>
      <c r="P32" s="1605"/>
      <c r="Q32" s="1654"/>
      <c r="R32" s="1605">
        <f>I33</f>
        <v>11.25</v>
      </c>
      <c r="S32" s="1530">
        <f>J33</f>
        <v>11.25</v>
      </c>
      <c r="T32" s="1605"/>
      <c r="U32" s="1655"/>
      <c r="V32" s="1605">
        <f t="shared" si="28"/>
        <v>11.25</v>
      </c>
      <c r="W32" s="1608">
        <f t="shared" si="29"/>
        <v>11.25</v>
      </c>
      <c r="X32" s="1605">
        <f t="shared" si="30"/>
        <v>11.25</v>
      </c>
      <c r="Y32" s="1530">
        <f t="shared" si="31"/>
        <v>11.25</v>
      </c>
      <c r="AA32" s="1687"/>
      <c r="AB32" s="1758"/>
      <c r="AC32" s="1759"/>
      <c r="AD32" s="1528"/>
      <c r="AE32" s="1675"/>
      <c r="AF32" s="1528"/>
      <c r="AG32" s="1661"/>
      <c r="AH32" s="1528">
        <f t="shared" ref="AH32:AK38" si="36">AB32+AD32</f>
        <v>0</v>
      </c>
      <c r="AI32" s="1608">
        <f t="shared" si="36"/>
        <v>0</v>
      </c>
      <c r="AJ32" s="1528">
        <f t="shared" si="36"/>
        <v>0</v>
      </c>
      <c r="AK32" s="1530">
        <f t="shared" si="36"/>
        <v>0</v>
      </c>
      <c r="AM32" s="1414" t="s">
        <v>67</v>
      </c>
      <c r="AN32" s="1531">
        <f t="shared" si="18"/>
        <v>11.25</v>
      </c>
      <c r="AO32" s="1740">
        <f t="shared" si="19"/>
        <v>11.25</v>
      </c>
      <c r="AP32" s="1687"/>
      <c r="AQ32" s="1650">
        <f t="shared" ref="AQ32:AR38" si="37">AB32+AD32+AF32</f>
        <v>0</v>
      </c>
      <c r="AR32" s="1651">
        <f t="shared" si="37"/>
        <v>0</v>
      </c>
      <c r="AV32" s="1760"/>
      <c r="AW32" s="10"/>
      <c r="AX32" s="10"/>
    </row>
    <row r="33" spans="1:57">
      <c r="B33" s="778"/>
      <c r="C33" s="1731"/>
      <c r="D33" s="10"/>
      <c r="E33" s="1761" t="s">
        <v>448</v>
      </c>
      <c r="F33" s="1762"/>
      <c r="G33" s="1763">
        <v>1</v>
      </c>
      <c r="H33" s="1559" t="s">
        <v>93</v>
      </c>
      <c r="I33" s="1741">
        <v>11.25</v>
      </c>
      <c r="J33" s="1753">
        <v>11.25</v>
      </c>
      <c r="K33" s="1764" t="s">
        <v>583</v>
      </c>
      <c r="L33" s="1765"/>
      <c r="M33" s="1766"/>
      <c r="N33" s="38"/>
      <c r="O33" s="1414" t="s">
        <v>82</v>
      </c>
      <c r="P33" s="1605">
        <f>F13</f>
        <v>5</v>
      </c>
      <c r="Q33" s="1711">
        <f>G13</f>
        <v>5</v>
      </c>
      <c r="R33" s="1605">
        <f>F26+F27+I29</f>
        <v>10</v>
      </c>
      <c r="S33" s="1608">
        <f>G26+G27+J29</f>
        <v>10</v>
      </c>
      <c r="T33" s="1605"/>
      <c r="U33" s="1725"/>
      <c r="V33" s="1605">
        <f t="shared" si="28"/>
        <v>15</v>
      </c>
      <c r="W33" s="1608">
        <f t="shared" si="29"/>
        <v>15</v>
      </c>
      <c r="X33" s="1605">
        <f t="shared" si="30"/>
        <v>10</v>
      </c>
      <c r="Y33" s="1530">
        <f t="shared" si="31"/>
        <v>10</v>
      </c>
      <c r="AA33" s="1687" t="s">
        <v>127</v>
      </c>
      <c r="AB33" s="1758"/>
      <c r="AC33" s="1759"/>
      <c r="AD33" s="1528"/>
      <c r="AE33" s="1675"/>
      <c r="AF33" s="1528"/>
      <c r="AG33" s="1661"/>
      <c r="AH33" s="1528">
        <f t="shared" si="36"/>
        <v>0</v>
      </c>
      <c r="AI33" s="1608">
        <f t="shared" si="36"/>
        <v>0</v>
      </c>
      <c r="AJ33" s="1528">
        <f t="shared" si="36"/>
        <v>0</v>
      </c>
      <c r="AK33" s="1530">
        <f t="shared" si="36"/>
        <v>0</v>
      </c>
      <c r="AM33" s="1414" t="s">
        <v>82</v>
      </c>
      <c r="AN33" s="1531">
        <f t="shared" si="18"/>
        <v>15</v>
      </c>
      <c r="AO33" s="1740">
        <f t="shared" si="19"/>
        <v>15</v>
      </c>
      <c r="AP33" s="1687" t="s">
        <v>127</v>
      </c>
      <c r="AQ33" s="1650">
        <f t="shared" si="37"/>
        <v>0</v>
      </c>
      <c r="AR33" s="1651">
        <f t="shared" si="37"/>
        <v>0</v>
      </c>
      <c r="AV33" s="1767"/>
      <c r="AW33" s="10"/>
      <c r="AX33" s="10"/>
    </row>
    <row r="34" spans="1:57" ht="12" customHeight="1">
      <c r="B34" s="778"/>
      <c r="C34" s="1731"/>
      <c r="D34" s="10"/>
      <c r="E34" s="778"/>
      <c r="F34" s="10"/>
      <c r="G34" s="1482"/>
      <c r="H34" s="1559" t="s">
        <v>492</v>
      </c>
      <c r="I34" s="1620">
        <v>3.38</v>
      </c>
      <c r="J34" s="1708">
        <v>3.38</v>
      </c>
      <c r="K34" s="1540" t="s">
        <v>100</v>
      </c>
      <c r="L34" s="1541" t="s">
        <v>101</v>
      </c>
      <c r="M34" s="1542" t="s">
        <v>102</v>
      </c>
      <c r="N34" s="1483"/>
      <c r="O34" s="1414" t="s">
        <v>89</v>
      </c>
      <c r="P34" s="1605"/>
      <c r="Q34" s="1654"/>
      <c r="R34" s="1768">
        <f>L28+L29</f>
        <v>4.4400000000000004</v>
      </c>
      <c r="S34" s="1672">
        <f>M28+M29</f>
        <v>4.4400000000000004</v>
      </c>
      <c r="T34" s="1605"/>
      <c r="U34" s="1655"/>
      <c r="V34" s="1605">
        <f t="shared" si="28"/>
        <v>4.4400000000000004</v>
      </c>
      <c r="W34" s="1608">
        <f t="shared" si="29"/>
        <v>4.4400000000000004</v>
      </c>
      <c r="X34" s="1605">
        <f t="shared" si="30"/>
        <v>4.4400000000000004</v>
      </c>
      <c r="Y34" s="1530">
        <f t="shared" si="31"/>
        <v>4.4400000000000004</v>
      </c>
      <c r="AA34" s="1687" t="s">
        <v>126</v>
      </c>
      <c r="AB34" s="1758"/>
      <c r="AC34" s="1769"/>
      <c r="AD34" s="1770">
        <f>L35</f>
        <v>66</v>
      </c>
      <c r="AE34" s="1660">
        <f>M35</f>
        <v>60</v>
      </c>
      <c r="AF34" s="1528"/>
      <c r="AG34" s="1661"/>
      <c r="AH34" s="1770">
        <f t="shared" si="36"/>
        <v>66</v>
      </c>
      <c r="AI34" s="1608">
        <f t="shared" si="36"/>
        <v>60</v>
      </c>
      <c r="AJ34" s="1770">
        <f t="shared" si="36"/>
        <v>66</v>
      </c>
      <c r="AK34" s="1672">
        <f t="shared" si="36"/>
        <v>60</v>
      </c>
      <c r="AM34" s="1414" t="s">
        <v>89</v>
      </c>
      <c r="AN34" s="1531">
        <f t="shared" si="18"/>
        <v>4.4400000000000004</v>
      </c>
      <c r="AO34" s="1740">
        <f t="shared" si="19"/>
        <v>4.4400000000000004</v>
      </c>
      <c r="AP34" s="1687" t="s">
        <v>126</v>
      </c>
      <c r="AQ34" s="1771">
        <f t="shared" si="37"/>
        <v>66</v>
      </c>
      <c r="AR34" s="1651">
        <f t="shared" si="37"/>
        <v>60</v>
      </c>
      <c r="AV34" s="1772"/>
      <c r="AW34" s="10"/>
      <c r="AX34" s="10"/>
    </row>
    <row r="35" spans="1:57" ht="15.75" customHeight="1">
      <c r="B35" s="778"/>
      <c r="C35" s="1731"/>
      <c r="D35" s="10"/>
      <c r="E35" s="778"/>
      <c r="F35" s="10"/>
      <c r="G35" s="1482"/>
      <c r="H35" s="1571" t="s">
        <v>592</v>
      </c>
      <c r="I35" s="1773">
        <v>0.27</v>
      </c>
      <c r="J35" s="1743">
        <v>0.27</v>
      </c>
      <c r="K35" s="1693" t="s">
        <v>59</v>
      </c>
      <c r="L35" s="1774">
        <v>66</v>
      </c>
      <c r="M35" s="1775">
        <v>60</v>
      </c>
      <c r="N35" s="1483"/>
      <c r="O35" s="1414" t="s">
        <v>443</v>
      </c>
      <c r="P35" s="1605"/>
      <c r="Q35" s="1711"/>
      <c r="R35" s="1605">
        <f>S35/1000/0.04</f>
        <v>0.13059999999999999</v>
      </c>
      <c r="S35" s="1608">
        <f>M26</f>
        <v>5.2240000000000002</v>
      </c>
      <c r="T35" s="1605"/>
      <c r="U35" s="1725"/>
      <c r="V35" s="1605">
        <f t="shared" si="28"/>
        <v>0.13059999999999999</v>
      </c>
      <c r="W35" s="1608">
        <f t="shared" si="29"/>
        <v>5.2240000000000002</v>
      </c>
      <c r="X35" s="1605">
        <f t="shared" si="30"/>
        <v>0.13059999999999999</v>
      </c>
      <c r="Y35" s="1530">
        <f t="shared" si="31"/>
        <v>5.2240000000000002</v>
      </c>
      <c r="AA35" s="1687" t="s">
        <v>434</v>
      </c>
      <c r="AB35" s="1758"/>
      <c r="AC35" s="1776"/>
      <c r="AD35" s="1528"/>
      <c r="AE35" s="1675"/>
      <c r="AF35" s="1528"/>
      <c r="AG35" s="1661"/>
      <c r="AH35" s="1528">
        <f t="shared" si="36"/>
        <v>0</v>
      </c>
      <c r="AI35" s="1608">
        <f t="shared" si="36"/>
        <v>0</v>
      </c>
      <c r="AJ35" s="1528">
        <f t="shared" si="36"/>
        <v>0</v>
      </c>
      <c r="AK35" s="1530">
        <f t="shared" si="36"/>
        <v>0</v>
      </c>
      <c r="AM35" s="1414" t="s">
        <v>130</v>
      </c>
      <c r="AN35" s="1531">
        <f t="shared" si="18"/>
        <v>0.13059999999999999</v>
      </c>
      <c r="AO35" s="1740">
        <f t="shared" si="19"/>
        <v>5.2240000000000002</v>
      </c>
      <c r="AP35" s="1687" t="s">
        <v>434</v>
      </c>
      <c r="AQ35" s="1650">
        <f t="shared" si="37"/>
        <v>0</v>
      </c>
      <c r="AR35" s="1651">
        <f t="shared" si="37"/>
        <v>0</v>
      </c>
      <c r="AW35" s="10"/>
      <c r="AX35" s="10"/>
    </row>
    <row r="36" spans="1:57" ht="14.25" customHeight="1">
      <c r="B36" s="1777" t="s">
        <v>400</v>
      </c>
      <c r="C36" s="1778"/>
      <c r="D36" s="1779">
        <f>SUM(D19:D32)</f>
        <v>780</v>
      </c>
      <c r="E36" s="203"/>
      <c r="F36" s="1150"/>
      <c r="G36" s="214"/>
      <c r="H36" s="345"/>
      <c r="I36" s="1780"/>
      <c r="J36" s="1781"/>
      <c r="K36" s="203"/>
      <c r="L36" s="1150"/>
      <c r="M36" s="214"/>
      <c r="N36" s="1483"/>
      <c r="O36" s="1414" t="s">
        <v>50</v>
      </c>
      <c r="P36" s="1605">
        <f>F12+I11</f>
        <v>12</v>
      </c>
      <c r="Q36" s="1782">
        <f>G12+J11</f>
        <v>12</v>
      </c>
      <c r="R36" s="1605"/>
      <c r="S36" s="1672"/>
      <c r="T36" s="1605">
        <f>F40</f>
        <v>10</v>
      </c>
      <c r="U36" s="1624">
        <f>G40</f>
        <v>10</v>
      </c>
      <c r="V36" s="1605">
        <f t="shared" si="28"/>
        <v>12</v>
      </c>
      <c r="W36" s="1608">
        <f t="shared" si="29"/>
        <v>12</v>
      </c>
      <c r="X36" s="1605">
        <f t="shared" si="30"/>
        <v>10</v>
      </c>
      <c r="Y36" s="1530">
        <f t="shared" si="31"/>
        <v>10</v>
      </c>
      <c r="AA36" s="1656"/>
      <c r="AB36" s="1758"/>
      <c r="AC36" s="1783"/>
      <c r="AD36" s="1528"/>
      <c r="AE36" s="1675"/>
      <c r="AF36" s="1528"/>
      <c r="AG36" s="1661"/>
      <c r="AH36" s="1528">
        <f t="shared" si="36"/>
        <v>0</v>
      </c>
      <c r="AI36" s="1608">
        <f t="shared" si="36"/>
        <v>0</v>
      </c>
      <c r="AJ36" s="1528">
        <f t="shared" si="36"/>
        <v>0</v>
      </c>
      <c r="AK36" s="1530">
        <f t="shared" si="36"/>
        <v>0</v>
      </c>
      <c r="AM36" s="1414" t="s">
        <v>50</v>
      </c>
      <c r="AN36" s="1531">
        <f t="shared" si="18"/>
        <v>22</v>
      </c>
      <c r="AO36" s="1740">
        <f t="shared" si="19"/>
        <v>22</v>
      </c>
      <c r="AP36" s="1656"/>
      <c r="AQ36" s="1650">
        <f t="shared" si="37"/>
        <v>0</v>
      </c>
      <c r="AR36" s="1651">
        <f t="shared" si="37"/>
        <v>0</v>
      </c>
      <c r="AV36" s="1772"/>
      <c r="AW36" s="10"/>
      <c r="AX36" s="10"/>
    </row>
    <row r="37" spans="1:57" ht="13.5" customHeight="1">
      <c r="B37" s="1784"/>
      <c r="C37" s="1515" t="s">
        <v>244</v>
      </c>
      <c r="D37" s="1785"/>
      <c r="E37" s="1786" t="s">
        <v>250</v>
      </c>
      <c r="F37" s="1787"/>
      <c r="G37" s="1788"/>
      <c r="H37" s="1500" t="s">
        <v>263</v>
      </c>
      <c r="I37" s="484"/>
      <c r="J37" s="171"/>
      <c r="K37" s="1789" t="s">
        <v>737</v>
      </c>
      <c r="L37" s="1664"/>
      <c r="M37" s="1790"/>
      <c r="N37" s="1483"/>
      <c r="O37" s="1414" t="s">
        <v>139</v>
      </c>
      <c r="P37" s="1605">
        <f>D13</f>
        <v>25</v>
      </c>
      <c r="Q37" s="1654">
        <f>D13</f>
        <v>25</v>
      </c>
      <c r="R37" s="1605"/>
      <c r="S37" s="1530"/>
      <c r="T37" s="1605"/>
      <c r="U37" s="1655"/>
      <c r="V37" s="1605">
        <f t="shared" si="28"/>
        <v>25</v>
      </c>
      <c r="W37" s="1608">
        <f t="shared" si="29"/>
        <v>25</v>
      </c>
      <c r="X37" s="1605">
        <f t="shared" si="30"/>
        <v>0</v>
      </c>
      <c r="Y37" s="1530">
        <f t="shared" si="31"/>
        <v>0</v>
      </c>
      <c r="AA37" s="1744" t="s">
        <v>936</v>
      </c>
      <c r="AB37" s="1745">
        <f t="shared" ref="AB37:AG37" si="38">SUM(AB32:AB36)</f>
        <v>0</v>
      </c>
      <c r="AC37" s="1750">
        <f t="shared" si="38"/>
        <v>0</v>
      </c>
      <c r="AD37" s="1745">
        <f t="shared" si="38"/>
        <v>66</v>
      </c>
      <c r="AE37" s="1750">
        <f t="shared" si="38"/>
        <v>60</v>
      </c>
      <c r="AF37" s="1745">
        <f t="shared" si="38"/>
        <v>0</v>
      </c>
      <c r="AG37" s="1750">
        <f t="shared" si="38"/>
        <v>0</v>
      </c>
      <c r="AH37" s="1659">
        <f t="shared" si="36"/>
        <v>66</v>
      </c>
      <c r="AI37" s="1608">
        <f t="shared" si="36"/>
        <v>60</v>
      </c>
      <c r="AJ37" s="1659">
        <f t="shared" si="36"/>
        <v>66</v>
      </c>
      <c r="AK37" s="1672">
        <f t="shared" si="36"/>
        <v>60</v>
      </c>
      <c r="AM37" s="1414" t="s">
        <v>139</v>
      </c>
      <c r="AN37" s="1531">
        <f t="shared" si="18"/>
        <v>25</v>
      </c>
      <c r="AO37" s="1740">
        <f t="shared" si="19"/>
        <v>25</v>
      </c>
      <c r="AP37" s="1744" t="s">
        <v>936</v>
      </c>
      <c r="AQ37" s="1650">
        <f t="shared" si="37"/>
        <v>66</v>
      </c>
      <c r="AR37" s="1651">
        <f t="shared" si="37"/>
        <v>60</v>
      </c>
      <c r="AV37" s="1772"/>
      <c r="AW37" s="10"/>
      <c r="AX37" s="10"/>
    </row>
    <row r="38" spans="1:57" ht="13.5" customHeight="1">
      <c r="B38" s="1791" t="s">
        <v>603</v>
      </c>
      <c r="C38" s="661" t="s">
        <v>107</v>
      </c>
      <c r="D38" s="721">
        <v>200</v>
      </c>
      <c r="E38" s="1792" t="s">
        <v>100</v>
      </c>
      <c r="F38" s="1541" t="s">
        <v>101</v>
      </c>
      <c r="G38" s="1542" t="s">
        <v>102</v>
      </c>
      <c r="H38" s="1677" t="s">
        <v>100</v>
      </c>
      <c r="I38" s="1541" t="s">
        <v>101</v>
      </c>
      <c r="J38" s="1678" t="s">
        <v>102</v>
      </c>
      <c r="K38" s="1540" t="s">
        <v>100</v>
      </c>
      <c r="L38" s="1541" t="s">
        <v>101</v>
      </c>
      <c r="M38" s="1542" t="s">
        <v>102</v>
      </c>
      <c r="N38" s="1483"/>
      <c r="O38" s="1414" t="s">
        <v>444</v>
      </c>
      <c r="P38" s="1605">
        <f>I9</f>
        <v>1</v>
      </c>
      <c r="Q38" s="1654">
        <f>J9</f>
        <v>1</v>
      </c>
      <c r="R38" s="1605"/>
      <c r="S38" s="1530"/>
      <c r="T38" s="1605"/>
      <c r="U38" s="1655"/>
      <c r="V38" s="1605">
        <f t="shared" si="28"/>
        <v>1</v>
      </c>
      <c r="W38" s="1608">
        <f t="shared" si="29"/>
        <v>1</v>
      </c>
      <c r="X38" s="1605">
        <f t="shared" si="30"/>
        <v>0</v>
      </c>
      <c r="Y38" s="1530">
        <f t="shared" si="31"/>
        <v>0</v>
      </c>
      <c r="AA38" s="1793" t="s">
        <v>937</v>
      </c>
      <c r="AB38" s="1794">
        <f>AB30+AB37</f>
        <v>0</v>
      </c>
      <c r="AC38" s="1794">
        <f t="shared" ref="AC38:AG38" si="39">AC30+AC37</f>
        <v>0</v>
      </c>
      <c r="AD38" s="1794">
        <f t="shared" si="39"/>
        <v>271.14999999999998</v>
      </c>
      <c r="AE38" s="1794">
        <f t="shared" si="39"/>
        <v>217.07999999999998</v>
      </c>
      <c r="AF38" s="1794">
        <f t="shared" si="39"/>
        <v>0</v>
      </c>
      <c r="AG38" s="1794">
        <f t="shared" si="39"/>
        <v>0</v>
      </c>
      <c r="AH38" s="1795">
        <f t="shared" si="36"/>
        <v>271.14999999999998</v>
      </c>
      <c r="AI38" s="1796">
        <f t="shared" si="36"/>
        <v>217.07999999999998</v>
      </c>
      <c r="AJ38" s="1795">
        <f t="shared" si="36"/>
        <v>271.14999999999998</v>
      </c>
      <c r="AK38" s="1797">
        <f t="shared" si="36"/>
        <v>217.07999999999998</v>
      </c>
      <c r="AM38" s="1414" t="s">
        <v>52</v>
      </c>
      <c r="AN38" s="1531">
        <f t="shared" si="18"/>
        <v>1</v>
      </c>
      <c r="AO38" s="1740">
        <f t="shared" si="19"/>
        <v>1</v>
      </c>
      <c r="AP38" s="1798" t="s">
        <v>134</v>
      </c>
      <c r="AQ38" s="1799">
        <f t="shared" si="37"/>
        <v>271.14999999999998</v>
      </c>
      <c r="AR38" s="1800">
        <f t="shared" si="37"/>
        <v>217.07999999999998</v>
      </c>
      <c r="AV38" s="1772"/>
      <c r="AW38" s="10"/>
      <c r="AX38" s="10"/>
    </row>
    <row r="39" spans="1:57" ht="14.4" customHeight="1">
      <c r="B39" s="716"/>
      <c r="C39" s="1546" t="s">
        <v>251</v>
      </c>
      <c r="D39" s="35"/>
      <c r="E39" s="1801" t="s">
        <v>107</v>
      </c>
      <c r="F39" s="1696">
        <v>3</v>
      </c>
      <c r="G39" s="1697">
        <v>3</v>
      </c>
      <c r="H39" s="1802" t="s">
        <v>147</v>
      </c>
      <c r="I39" s="1803">
        <v>10.4</v>
      </c>
      <c r="J39" s="1697">
        <v>10</v>
      </c>
      <c r="K39" s="1804" t="s">
        <v>738</v>
      </c>
      <c r="L39" s="1805">
        <v>200.2</v>
      </c>
      <c r="M39" s="1806">
        <v>140</v>
      </c>
      <c r="N39" s="1483"/>
      <c r="O39" s="1414" t="s">
        <v>137</v>
      </c>
      <c r="P39" s="1605"/>
      <c r="Q39" s="1654"/>
      <c r="R39" s="1605"/>
      <c r="S39" s="1530"/>
      <c r="T39" s="1605"/>
      <c r="U39" s="1655"/>
      <c r="V39" s="1605">
        <f t="shared" si="28"/>
        <v>0</v>
      </c>
      <c r="W39" s="1608">
        <f t="shared" si="29"/>
        <v>0</v>
      </c>
      <c r="X39" s="1605">
        <f t="shared" si="30"/>
        <v>0</v>
      </c>
      <c r="Y39" s="1530">
        <f t="shared" si="31"/>
        <v>0</v>
      </c>
      <c r="AA39" s="1807" t="s">
        <v>415</v>
      </c>
      <c r="AB39" s="1808"/>
      <c r="AC39" s="1809"/>
      <c r="AD39" s="1700"/>
      <c r="AE39" s="1810"/>
      <c r="AF39" s="1642"/>
      <c r="AG39" s="1811"/>
      <c r="AH39" s="1812">
        <f>AB39+AD39</f>
        <v>0</v>
      </c>
      <c r="AI39" s="1813">
        <f>AC39+AE39</f>
        <v>0</v>
      </c>
      <c r="AJ39" s="1528">
        <f t="shared" ref="AJ39" si="40">AD39+AF39</f>
        <v>0</v>
      </c>
      <c r="AK39" s="1814">
        <f>AE39+AG39</f>
        <v>0</v>
      </c>
      <c r="AM39" s="1414" t="s">
        <v>137</v>
      </c>
      <c r="AN39" s="1531">
        <f t="shared" si="18"/>
        <v>0</v>
      </c>
      <c r="AO39" s="1740">
        <f t="shared" si="19"/>
        <v>0</v>
      </c>
      <c r="AP39" s="1815" t="s">
        <v>415</v>
      </c>
      <c r="AQ39" s="1531"/>
      <c r="AR39" s="1482"/>
      <c r="AV39" s="38"/>
      <c r="AW39" s="10"/>
      <c r="AX39" s="10"/>
    </row>
    <row r="40" spans="1:57">
      <c r="B40" s="1816" t="s">
        <v>751</v>
      </c>
      <c r="C40" s="658" t="s">
        <v>263</v>
      </c>
      <c r="D40" s="1817" t="s">
        <v>477</v>
      </c>
      <c r="E40" s="1559" t="s">
        <v>50</v>
      </c>
      <c r="F40" s="1620">
        <v>10</v>
      </c>
      <c r="G40" s="1708">
        <v>10</v>
      </c>
      <c r="H40" s="1100" t="s">
        <v>10</v>
      </c>
      <c r="I40" s="1288">
        <v>30</v>
      </c>
      <c r="J40" s="1708">
        <v>30</v>
      </c>
      <c r="K40" s="470"/>
      <c r="L40" s="1502"/>
      <c r="M40" s="1818"/>
      <c r="N40" s="1483"/>
      <c r="O40" s="1414" t="s">
        <v>136</v>
      </c>
      <c r="P40" s="1605"/>
      <c r="Q40" s="1654"/>
      <c r="R40" s="1605"/>
      <c r="S40" s="1530"/>
      <c r="T40" s="1605">
        <f>F39</f>
        <v>3</v>
      </c>
      <c r="U40" s="1655">
        <f>G39</f>
        <v>3</v>
      </c>
      <c r="V40" s="1605">
        <f t="shared" si="28"/>
        <v>0</v>
      </c>
      <c r="W40" s="1608">
        <f t="shared" si="29"/>
        <v>0</v>
      </c>
      <c r="X40" s="1605">
        <f t="shared" si="30"/>
        <v>3</v>
      </c>
      <c r="Y40" s="1530">
        <f t="shared" si="31"/>
        <v>3</v>
      </c>
      <c r="AA40" s="1819" t="s">
        <v>547</v>
      </c>
      <c r="AB40" s="1820"/>
      <c r="AC40" s="1821"/>
      <c r="AD40" s="1657"/>
      <c r="AE40" s="1822"/>
      <c r="AF40" s="1657"/>
      <c r="AG40" s="1823"/>
      <c r="AH40" s="1812">
        <f>AB40+AD40</f>
        <v>0</v>
      </c>
      <c r="AI40" s="1813">
        <f t="shared" ref="AI40" si="41">AC40+AE40</f>
        <v>0</v>
      </c>
      <c r="AJ40" s="1528">
        <f t="shared" ref="AJ40" si="42">AD40+AF40</f>
        <v>0</v>
      </c>
      <c r="AK40" s="1814">
        <f t="shared" ref="AK40" si="43">AE40+AG40</f>
        <v>0</v>
      </c>
      <c r="AM40" s="1414" t="s">
        <v>136</v>
      </c>
      <c r="AN40" s="1531">
        <f t="shared" si="18"/>
        <v>3</v>
      </c>
      <c r="AO40" s="1740">
        <f t="shared" si="19"/>
        <v>3</v>
      </c>
      <c r="AP40" s="1824" t="s">
        <v>416</v>
      </c>
      <c r="AQ40" s="1713">
        <f t="shared" ref="AQ40:AQ55" si="44">AB41+AD41+AF41</f>
        <v>0</v>
      </c>
      <c r="AR40" s="1532">
        <f t="shared" ref="AR40:AR55" si="45">AC41+AE41+AG41</f>
        <v>0</v>
      </c>
      <c r="AV40" s="1760"/>
      <c r="AW40" s="10"/>
      <c r="AX40" s="10"/>
    </row>
    <row r="41" spans="1:57" ht="15.75" customHeight="1">
      <c r="B41" s="1825" t="s">
        <v>485</v>
      </c>
      <c r="C41" s="256" t="s">
        <v>322</v>
      </c>
      <c r="D41" s="246">
        <v>140</v>
      </c>
      <c r="E41" s="1571" t="s">
        <v>60</v>
      </c>
      <c r="F41" s="1826">
        <v>200</v>
      </c>
      <c r="G41" s="1827">
        <v>200</v>
      </c>
      <c r="H41" s="10"/>
      <c r="I41" s="10"/>
      <c r="J41" s="1104"/>
      <c r="K41" s="778"/>
      <c r="L41" s="10"/>
      <c r="M41" s="1482"/>
      <c r="N41" s="1483"/>
      <c r="O41" s="1414" t="s">
        <v>77</v>
      </c>
      <c r="P41" s="1605"/>
      <c r="Q41" s="1654"/>
      <c r="R41" s="1605"/>
      <c r="S41" s="1530"/>
      <c r="T41" s="1605"/>
      <c r="U41" s="1655"/>
      <c r="V41" s="1605">
        <f t="shared" si="28"/>
        <v>0</v>
      </c>
      <c r="W41" s="1608">
        <f t="shared" si="29"/>
        <v>0</v>
      </c>
      <c r="X41" s="1605">
        <f t="shared" si="30"/>
        <v>0</v>
      </c>
      <c r="Y41" s="1530">
        <f t="shared" si="31"/>
        <v>0</v>
      </c>
      <c r="AA41" s="1828" t="s">
        <v>416</v>
      </c>
      <c r="AB41" s="1829"/>
      <c r="AC41" s="1830"/>
      <c r="AD41" s="1831"/>
      <c r="AE41" s="1832"/>
      <c r="AF41" s="1833"/>
      <c r="AG41" s="1834"/>
      <c r="AH41" s="1812">
        <f>AB41+AD41</f>
        <v>0</v>
      </c>
      <c r="AI41" s="1813">
        <f t="shared" ref="AH41:AK43" si="46">AC41+AE41</f>
        <v>0</v>
      </c>
      <c r="AJ41" s="1528">
        <f t="shared" si="46"/>
        <v>0</v>
      </c>
      <c r="AK41" s="1814">
        <f t="shared" si="46"/>
        <v>0</v>
      </c>
      <c r="AM41" s="1414" t="s">
        <v>77</v>
      </c>
      <c r="AN41" s="1531">
        <f t="shared" si="18"/>
        <v>0</v>
      </c>
      <c r="AO41" s="1740">
        <f t="shared" si="19"/>
        <v>0</v>
      </c>
      <c r="AP41" s="1835" t="s">
        <v>417</v>
      </c>
      <c r="AQ41" s="1531">
        <f t="shared" si="44"/>
        <v>200.2</v>
      </c>
      <c r="AR41" s="1532">
        <f t="shared" si="45"/>
        <v>140</v>
      </c>
      <c r="AV41" s="1836"/>
      <c r="AW41" s="10"/>
      <c r="AX41" s="10"/>
    </row>
    <row r="42" spans="1:57" ht="13.5" customHeight="1">
      <c r="B42" s="1777" t="s">
        <v>401</v>
      </c>
      <c r="C42" s="1778"/>
      <c r="D42" s="1837">
        <f>D38+D41+10+30</f>
        <v>380</v>
      </c>
      <c r="E42" s="1377" t="s">
        <v>81</v>
      </c>
      <c r="F42" s="1838">
        <v>10</v>
      </c>
      <c r="G42" s="1839">
        <v>10</v>
      </c>
      <c r="H42" s="1150"/>
      <c r="I42" s="1150"/>
      <c r="J42" s="581"/>
      <c r="K42" s="203"/>
      <c r="L42" s="1150"/>
      <c r="M42" s="214"/>
      <c r="N42" s="1483"/>
      <c r="O42" s="1201" t="s">
        <v>445</v>
      </c>
      <c r="P42" s="1605">
        <f>F14</f>
        <v>0.3</v>
      </c>
      <c r="Q42" s="1654">
        <f>G14</f>
        <v>0.3</v>
      </c>
      <c r="R42" s="1605">
        <f>F30+I30+I35+L31</f>
        <v>1.05</v>
      </c>
      <c r="S42" s="1608">
        <f>G30+J30+J35+M31</f>
        <v>1.05</v>
      </c>
      <c r="T42" s="1605"/>
      <c r="U42" s="1655"/>
      <c r="V42" s="1605">
        <f t="shared" si="28"/>
        <v>1.35</v>
      </c>
      <c r="W42" s="1608">
        <f t="shared" si="29"/>
        <v>1.35</v>
      </c>
      <c r="X42" s="1605">
        <f t="shared" si="30"/>
        <v>1.05</v>
      </c>
      <c r="Y42" s="1530">
        <f t="shared" si="31"/>
        <v>1.05</v>
      </c>
      <c r="AA42" s="1840" t="s">
        <v>417</v>
      </c>
      <c r="AB42" s="1525"/>
      <c r="AC42" s="1841"/>
      <c r="AD42" s="1831"/>
      <c r="AE42" s="1842"/>
      <c r="AF42" s="1843">
        <f>L39</f>
        <v>200.2</v>
      </c>
      <c r="AG42" s="1844">
        <f>M39</f>
        <v>140</v>
      </c>
      <c r="AH42" s="1528">
        <f t="shared" si="46"/>
        <v>0</v>
      </c>
      <c r="AI42" s="1813">
        <f t="shared" si="46"/>
        <v>0</v>
      </c>
      <c r="AJ42" s="1528">
        <f t="shared" si="46"/>
        <v>200.2</v>
      </c>
      <c r="AK42" s="1814">
        <f t="shared" si="46"/>
        <v>140</v>
      </c>
      <c r="AM42" s="1414" t="s">
        <v>54</v>
      </c>
      <c r="AN42" s="1531">
        <f t="shared" si="18"/>
        <v>1.35</v>
      </c>
      <c r="AO42" s="1740">
        <f t="shared" si="19"/>
        <v>1.35</v>
      </c>
      <c r="AP42" s="1845" t="s">
        <v>418</v>
      </c>
      <c r="AQ42" s="1531">
        <f t="shared" si="44"/>
        <v>157.5</v>
      </c>
      <c r="AR42" s="1532">
        <f t="shared" si="45"/>
        <v>105</v>
      </c>
      <c r="AV42" s="1836"/>
      <c r="AW42" s="10"/>
      <c r="AX42" s="10"/>
    </row>
    <row r="43" spans="1:57" ht="14.25" customHeight="1">
      <c r="N43" s="1483"/>
      <c r="O43" s="1414" t="s">
        <v>446</v>
      </c>
      <c r="P43" s="1605"/>
      <c r="Q43" s="1654"/>
      <c r="R43" s="1605"/>
      <c r="S43" s="1530"/>
      <c r="T43" s="1605"/>
      <c r="U43" s="1655"/>
      <c r="V43" s="1605">
        <f t="shared" si="28"/>
        <v>0</v>
      </c>
      <c r="W43" s="1608">
        <f t="shared" si="29"/>
        <v>0</v>
      </c>
      <c r="X43" s="1605">
        <f t="shared" si="30"/>
        <v>0</v>
      </c>
      <c r="Y43" s="1530">
        <f t="shared" si="31"/>
        <v>0</v>
      </c>
      <c r="AA43" s="1846" t="s">
        <v>418</v>
      </c>
      <c r="AB43" s="1523">
        <f>L14</f>
        <v>157.5</v>
      </c>
      <c r="AC43" s="1847">
        <f>M14</f>
        <v>105</v>
      </c>
      <c r="AD43" s="1831"/>
      <c r="AE43" s="1842"/>
      <c r="AF43" s="1833"/>
      <c r="AG43" s="1844"/>
      <c r="AH43" s="1528">
        <f t="shared" si="46"/>
        <v>157.5</v>
      </c>
      <c r="AI43" s="1813">
        <f t="shared" si="46"/>
        <v>105</v>
      </c>
      <c r="AJ43" s="1528">
        <f t="shared" si="46"/>
        <v>0</v>
      </c>
      <c r="AK43" s="1814">
        <f t="shared" si="46"/>
        <v>0</v>
      </c>
      <c r="AM43" s="1414" t="s">
        <v>116</v>
      </c>
      <c r="AN43" s="1531">
        <f t="shared" si="18"/>
        <v>0</v>
      </c>
      <c r="AO43" s="1740">
        <f t="shared" si="19"/>
        <v>0</v>
      </c>
      <c r="AP43" s="1848" t="s">
        <v>419</v>
      </c>
      <c r="AQ43" s="1618">
        <f t="shared" si="44"/>
        <v>0</v>
      </c>
      <c r="AR43" s="1619">
        <f t="shared" si="45"/>
        <v>0</v>
      </c>
      <c r="AV43" s="1836"/>
      <c r="AW43" s="10"/>
      <c r="AX43" s="10"/>
      <c r="BA43" s="10"/>
      <c r="BB43" s="10"/>
      <c r="BC43" s="10"/>
      <c r="BD43" s="10"/>
      <c r="BE43" s="10"/>
    </row>
    <row r="44" spans="1:57" ht="15" customHeight="1">
      <c r="A44" s="1483"/>
      <c r="N44" s="1483"/>
      <c r="O44" s="1849" t="s">
        <v>167</v>
      </c>
      <c r="P44" s="1850">
        <f t="shared" ref="P44:U44" si="47">P45+P46+P47+P48</f>
        <v>0</v>
      </c>
      <c r="Q44" s="1851">
        <f t="shared" si="47"/>
        <v>0</v>
      </c>
      <c r="R44" s="1850">
        <f t="shared" si="47"/>
        <v>1.0122</v>
      </c>
      <c r="S44" s="1852">
        <f t="shared" si="47"/>
        <v>1.0122</v>
      </c>
      <c r="T44" s="1853">
        <f t="shared" si="47"/>
        <v>0</v>
      </c>
      <c r="U44" s="1854">
        <f t="shared" si="47"/>
        <v>0</v>
      </c>
      <c r="V44" s="1605">
        <f t="shared" si="28"/>
        <v>1.0122</v>
      </c>
      <c r="W44" s="1608">
        <f t="shared" si="29"/>
        <v>1.0122</v>
      </c>
      <c r="X44" s="1605">
        <f t="shared" si="30"/>
        <v>1.0122</v>
      </c>
      <c r="Y44" s="1530">
        <f t="shared" si="31"/>
        <v>1.0122</v>
      </c>
      <c r="AA44" s="1855" t="s">
        <v>419</v>
      </c>
      <c r="AB44" s="1610"/>
      <c r="AC44" s="1856"/>
      <c r="AD44" s="1857"/>
      <c r="AE44" s="1858"/>
      <c r="AF44" s="1859"/>
      <c r="AG44" s="1860"/>
      <c r="AH44" s="1614">
        <f>AB44+AD44</f>
        <v>0</v>
      </c>
      <c r="AI44" s="1861"/>
      <c r="AJ44" s="1614">
        <f t="shared" ref="AJ44:AJ56" si="48">AD44+AF44</f>
        <v>0</v>
      </c>
      <c r="AK44" s="1862"/>
      <c r="AM44" s="1849" t="s">
        <v>167</v>
      </c>
      <c r="AN44" s="1531">
        <f t="shared" si="18"/>
        <v>1.0122</v>
      </c>
      <c r="AO44" s="1740">
        <f t="shared" si="19"/>
        <v>1.0122</v>
      </c>
      <c r="AP44" s="1863" t="s">
        <v>420</v>
      </c>
      <c r="AQ44" s="1864">
        <f t="shared" si="44"/>
        <v>357.7</v>
      </c>
      <c r="AR44" s="1865">
        <f t="shared" si="45"/>
        <v>245</v>
      </c>
      <c r="AV44" s="1836"/>
      <c r="AW44" s="10"/>
      <c r="AX44" s="10"/>
      <c r="BA44" s="10"/>
      <c r="BB44" s="10"/>
      <c r="BC44" s="10"/>
      <c r="BD44" s="10"/>
      <c r="BE44" s="10"/>
    </row>
    <row r="45" spans="1:57" ht="14.25" customHeight="1">
      <c r="N45" s="1483"/>
      <c r="O45" s="1866" t="s">
        <v>163</v>
      </c>
      <c r="P45" s="1867"/>
      <c r="Q45" s="1868"/>
      <c r="R45" s="1867">
        <f>F31+I31</f>
        <v>1.2199999999999999E-2</v>
      </c>
      <c r="S45" s="1869">
        <f>G31+J31</f>
        <v>1.2199999999999999E-2</v>
      </c>
      <c r="T45" s="1870"/>
      <c r="U45" s="1868"/>
      <c r="V45" s="1871">
        <f>P45+R45</f>
        <v>1.2199999999999999E-2</v>
      </c>
      <c r="W45" s="1869">
        <f t="shared" si="29"/>
        <v>1.2199999999999999E-2</v>
      </c>
      <c r="X45" s="1636">
        <f t="shared" si="30"/>
        <v>1.2199999999999999E-2</v>
      </c>
      <c r="Y45" s="1869">
        <f t="shared" si="31"/>
        <v>1.2199999999999999E-2</v>
      </c>
      <c r="AA45" s="1872" t="s">
        <v>420</v>
      </c>
      <c r="AB45" s="1873">
        <f t="shared" ref="AB45:AG45" si="49">SUM(AB39:AB44)</f>
        <v>157.5</v>
      </c>
      <c r="AC45" s="1874">
        <f t="shared" si="49"/>
        <v>105</v>
      </c>
      <c r="AD45" s="1875">
        <f t="shared" si="49"/>
        <v>0</v>
      </c>
      <c r="AE45" s="1876">
        <f t="shared" si="49"/>
        <v>0</v>
      </c>
      <c r="AF45" s="1877">
        <f t="shared" si="49"/>
        <v>200.2</v>
      </c>
      <c r="AG45" s="1878">
        <f t="shared" si="49"/>
        <v>140</v>
      </c>
      <c r="AH45" s="1877">
        <f>AB45+AD45</f>
        <v>157.5</v>
      </c>
      <c r="AI45" s="1879">
        <f>AC45+AE45</f>
        <v>105</v>
      </c>
      <c r="AJ45" s="1877">
        <f t="shared" si="48"/>
        <v>200.2</v>
      </c>
      <c r="AK45" s="1880">
        <f>AE45+AG45</f>
        <v>140</v>
      </c>
      <c r="AM45" s="1866" t="s">
        <v>163</v>
      </c>
      <c r="AN45" s="1531">
        <f t="shared" si="18"/>
        <v>1.2199999999999999E-2</v>
      </c>
      <c r="AO45" s="1740">
        <f t="shared" si="19"/>
        <v>1.2199999999999999E-2</v>
      </c>
      <c r="AP45" s="1881" t="s">
        <v>429</v>
      </c>
      <c r="AQ45" s="1512">
        <f t="shared" si="44"/>
        <v>0</v>
      </c>
      <c r="AR45" s="1513">
        <f t="shared" si="45"/>
        <v>0</v>
      </c>
      <c r="AT45" s="10"/>
      <c r="AU45" s="10"/>
      <c r="AV45" s="10"/>
      <c r="AW45" s="10"/>
      <c r="AX45" s="10"/>
      <c r="BA45" s="10"/>
      <c r="BB45" s="10"/>
      <c r="BC45" s="10"/>
      <c r="BD45" s="10"/>
      <c r="BE45" s="10"/>
    </row>
    <row r="46" spans="1:57" ht="13.5" customHeight="1">
      <c r="N46" s="1483"/>
      <c r="O46" s="1882" t="s">
        <v>409</v>
      </c>
      <c r="P46" s="1883"/>
      <c r="Q46" s="1884"/>
      <c r="R46" s="1883">
        <f>G33</f>
        <v>1</v>
      </c>
      <c r="S46" s="1885">
        <f>G33</f>
        <v>1</v>
      </c>
      <c r="T46" s="1886"/>
      <c r="U46" s="1884"/>
      <c r="V46" s="1871">
        <f>P46+R46</f>
        <v>1</v>
      </c>
      <c r="W46" s="1869">
        <f t="shared" si="29"/>
        <v>1</v>
      </c>
      <c r="X46" s="1636">
        <f t="shared" si="30"/>
        <v>1</v>
      </c>
      <c r="Y46" s="1869">
        <f t="shared" si="31"/>
        <v>1</v>
      </c>
      <c r="AA46" s="1881" t="s">
        <v>429</v>
      </c>
      <c r="AB46" s="1887"/>
      <c r="AC46" s="1888"/>
      <c r="AD46" s="1889"/>
      <c r="AE46" s="1890"/>
      <c r="AF46" s="1887"/>
      <c r="AG46" s="1888"/>
      <c r="AH46" s="1509"/>
      <c r="AI46" s="1891"/>
      <c r="AJ46" s="1509">
        <f t="shared" si="48"/>
        <v>0</v>
      </c>
      <c r="AK46" s="1892"/>
      <c r="AM46" s="1882" t="s">
        <v>409</v>
      </c>
      <c r="AN46" s="1531">
        <f t="shared" si="18"/>
        <v>1</v>
      </c>
      <c r="AO46" s="1740">
        <f t="shared" si="19"/>
        <v>1</v>
      </c>
      <c r="AP46" s="1893" t="s">
        <v>430</v>
      </c>
      <c r="AQ46" s="1531">
        <f t="shared" si="44"/>
        <v>0</v>
      </c>
      <c r="AR46" s="1532">
        <f t="shared" si="45"/>
        <v>0</v>
      </c>
      <c r="AT46" s="10"/>
      <c r="AU46" s="10"/>
      <c r="AV46" s="1760"/>
      <c r="AW46" s="10"/>
      <c r="AX46" s="10"/>
      <c r="BA46" s="10"/>
      <c r="BB46" s="10"/>
      <c r="BC46" s="10"/>
      <c r="BD46" s="10"/>
      <c r="BE46" s="10"/>
    </row>
    <row r="47" spans="1:57" ht="14.25" customHeight="1">
      <c r="N47" s="1483"/>
      <c r="O47" s="1894" t="s">
        <v>135</v>
      </c>
      <c r="P47" s="1895"/>
      <c r="Q47" s="1896"/>
      <c r="R47" s="1895"/>
      <c r="S47" s="1897"/>
      <c r="T47" s="1898"/>
      <c r="U47" s="1896"/>
      <c r="V47" s="1871">
        <f>P47+R47</f>
        <v>0</v>
      </c>
      <c r="W47" s="1869">
        <f t="shared" si="29"/>
        <v>0</v>
      </c>
      <c r="X47" s="1636">
        <f t="shared" si="30"/>
        <v>0</v>
      </c>
      <c r="Y47" s="1869">
        <f t="shared" si="31"/>
        <v>0</v>
      </c>
      <c r="AA47" s="1893" t="s">
        <v>430</v>
      </c>
      <c r="AB47" s="1899"/>
      <c r="AC47" s="1900"/>
      <c r="AD47" s="1901"/>
      <c r="AE47" s="1902"/>
      <c r="AF47" s="1899"/>
      <c r="AG47" s="1900"/>
      <c r="AH47" s="1528">
        <f t="shared" ref="AH47:AI49" si="50">AB47+AD47</f>
        <v>0</v>
      </c>
      <c r="AI47" s="1903">
        <f t="shared" si="50"/>
        <v>0</v>
      </c>
      <c r="AJ47" s="1528">
        <f t="shared" si="48"/>
        <v>0</v>
      </c>
      <c r="AK47" s="1638">
        <f t="shared" ref="AK47:AK52" si="51">AE47+AG47</f>
        <v>0</v>
      </c>
      <c r="AM47" s="1894" t="s">
        <v>135</v>
      </c>
      <c r="AN47" s="1618">
        <f t="shared" si="18"/>
        <v>0</v>
      </c>
      <c r="AO47" s="1904">
        <f t="shared" si="19"/>
        <v>0</v>
      </c>
      <c r="AP47" s="1905" t="s">
        <v>431</v>
      </c>
      <c r="AQ47" s="1618">
        <f t="shared" si="44"/>
        <v>0</v>
      </c>
      <c r="AR47" s="1619">
        <f t="shared" si="45"/>
        <v>0</v>
      </c>
      <c r="AT47" s="10"/>
      <c r="AU47" s="10"/>
      <c r="AV47" s="1906"/>
      <c r="AW47" s="10"/>
      <c r="AX47" s="10"/>
      <c r="BA47" s="10"/>
      <c r="BB47" s="10"/>
      <c r="BC47" s="10"/>
      <c r="BD47" s="10"/>
      <c r="BE47" s="10"/>
    </row>
    <row r="48" spans="1:57" ht="14.25" customHeight="1">
      <c r="N48" s="1483"/>
      <c r="O48" s="1894" t="s">
        <v>462</v>
      </c>
      <c r="P48" s="1895"/>
      <c r="Q48" s="1896"/>
      <c r="R48" s="1895"/>
      <c r="S48" s="1897"/>
      <c r="T48" s="1898"/>
      <c r="U48" s="1896"/>
      <c r="V48" s="1871">
        <f>P48+R48</f>
        <v>0</v>
      </c>
      <c r="W48" s="1869">
        <f t="shared" si="29"/>
        <v>0</v>
      </c>
      <c r="X48" s="1636">
        <f>R48+T48</f>
        <v>0</v>
      </c>
      <c r="Y48" s="1869">
        <f t="shared" si="31"/>
        <v>0</v>
      </c>
      <c r="AA48" s="1905" t="s">
        <v>499</v>
      </c>
      <c r="AB48" s="1907"/>
      <c r="AC48" s="1908"/>
      <c r="AD48" s="1909"/>
      <c r="AE48" s="1910"/>
      <c r="AF48" s="1907"/>
      <c r="AG48" s="1908"/>
      <c r="AH48" s="1614">
        <f t="shared" si="50"/>
        <v>0</v>
      </c>
      <c r="AI48" s="1911">
        <f t="shared" si="50"/>
        <v>0</v>
      </c>
      <c r="AJ48" s="1614">
        <f t="shared" si="48"/>
        <v>0</v>
      </c>
      <c r="AK48" s="1912">
        <f t="shared" si="51"/>
        <v>0</v>
      </c>
      <c r="AM48" s="1286" t="s">
        <v>98</v>
      </c>
      <c r="AN48" s="1913">
        <f>P49+R49+T49</f>
        <v>7.2</v>
      </c>
      <c r="AO48" s="1914">
        <f>Q49+S49+U49</f>
        <v>7.2</v>
      </c>
      <c r="AP48" s="1915" t="s">
        <v>432</v>
      </c>
      <c r="AQ48" s="1631">
        <f t="shared" si="44"/>
        <v>0</v>
      </c>
      <c r="AR48" s="1629">
        <f t="shared" si="45"/>
        <v>0</v>
      </c>
      <c r="AS48" s="1916"/>
      <c r="AT48" s="10"/>
      <c r="AU48" s="10"/>
      <c r="AV48" s="1917"/>
      <c r="AW48" s="10"/>
      <c r="AX48" s="10"/>
      <c r="BA48" s="10"/>
      <c r="BB48" s="10"/>
      <c r="BC48" s="10"/>
      <c r="BD48" s="10"/>
      <c r="BE48" s="10"/>
    </row>
    <row r="49" spans="2:57" ht="15" customHeight="1">
      <c r="N49" s="1483"/>
      <c r="O49" s="1286" t="s">
        <v>98</v>
      </c>
      <c r="P49" s="1918"/>
      <c r="Q49" s="1919"/>
      <c r="R49" s="1918">
        <f>L25</f>
        <v>7.2</v>
      </c>
      <c r="S49" s="1920">
        <f>M25</f>
        <v>7.2</v>
      </c>
      <c r="T49" s="1921"/>
      <c r="U49" s="1922"/>
      <c r="V49" s="1923">
        <f>P49+R49</f>
        <v>7.2</v>
      </c>
      <c r="W49" s="1924">
        <f t="shared" si="29"/>
        <v>7.2</v>
      </c>
      <c r="X49" s="1923">
        <f>R49+T49</f>
        <v>7.2</v>
      </c>
      <c r="Y49" s="1924">
        <f t="shared" si="31"/>
        <v>7.2</v>
      </c>
      <c r="AA49" s="1915" t="s">
        <v>432</v>
      </c>
      <c r="AB49" s="1925">
        <f t="shared" ref="AB49:AG49" si="52">AB46+AB47+AB48</f>
        <v>0</v>
      </c>
      <c r="AC49" s="1633">
        <f t="shared" si="52"/>
        <v>0</v>
      </c>
      <c r="AD49" s="1926">
        <f t="shared" si="52"/>
        <v>0</v>
      </c>
      <c r="AE49" s="1630">
        <f t="shared" si="52"/>
        <v>0</v>
      </c>
      <c r="AF49" s="1925">
        <f t="shared" si="52"/>
        <v>0</v>
      </c>
      <c r="AG49" s="1633">
        <f t="shared" si="52"/>
        <v>0</v>
      </c>
      <c r="AH49" s="1631">
        <f t="shared" si="50"/>
        <v>0</v>
      </c>
      <c r="AI49" s="1632">
        <f t="shared" si="50"/>
        <v>0</v>
      </c>
      <c r="AJ49" s="1631">
        <f t="shared" si="48"/>
        <v>0</v>
      </c>
      <c r="AK49" s="1633">
        <f t="shared" si="51"/>
        <v>0</v>
      </c>
      <c r="AP49" s="1927" t="s">
        <v>273</v>
      </c>
      <c r="AQ49" s="1512">
        <f t="shared" si="44"/>
        <v>0</v>
      </c>
      <c r="AR49" s="1513">
        <f t="shared" si="45"/>
        <v>0</v>
      </c>
      <c r="AS49" s="1916"/>
      <c r="AT49" s="10"/>
      <c r="AU49" s="10"/>
      <c r="AV49" s="1917"/>
      <c r="AW49" s="10"/>
      <c r="AX49" s="10"/>
      <c r="BA49" s="10"/>
      <c r="BB49" s="10"/>
      <c r="BC49" s="10"/>
      <c r="BD49" s="10"/>
      <c r="BE49" s="10"/>
    </row>
    <row r="50" spans="2:57" ht="14.25" customHeight="1">
      <c r="N50" s="1483"/>
      <c r="AA50" s="1927" t="s">
        <v>424</v>
      </c>
      <c r="AB50" s="1505"/>
      <c r="AC50" s="1928"/>
      <c r="AD50" s="1509"/>
      <c r="AE50" s="1929"/>
      <c r="AF50" s="1505"/>
      <c r="AG50" s="1928"/>
      <c r="AH50" s="1509"/>
      <c r="AI50" s="1930">
        <f>AC50+AE50</f>
        <v>0</v>
      </c>
      <c r="AJ50" s="1509">
        <f t="shared" si="48"/>
        <v>0</v>
      </c>
      <c r="AK50" s="1931">
        <f t="shared" si="51"/>
        <v>0</v>
      </c>
      <c r="AP50" s="1932" t="s">
        <v>152</v>
      </c>
      <c r="AQ50" s="1618">
        <f t="shared" si="44"/>
        <v>0</v>
      </c>
      <c r="AR50" s="1619">
        <f t="shared" si="45"/>
        <v>0</v>
      </c>
      <c r="AS50" s="1916"/>
      <c r="AT50" s="10"/>
      <c r="AU50" s="10"/>
      <c r="AV50" s="10"/>
      <c r="AW50" s="10"/>
      <c r="AX50" s="10"/>
      <c r="BA50" s="10"/>
      <c r="BB50" s="10"/>
      <c r="BC50" s="10"/>
      <c r="BD50" s="10"/>
      <c r="BE50" s="10"/>
    </row>
    <row r="51" spans="2:57" ht="14.25" customHeight="1">
      <c r="B51" s="1933"/>
      <c r="C51" s="1653"/>
      <c r="D51" s="520"/>
      <c r="L51" s="10"/>
      <c r="M51" s="10"/>
      <c r="N51" s="1483"/>
      <c r="AA51" s="1932" t="s">
        <v>425</v>
      </c>
      <c r="AB51" s="1610"/>
      <c r="AC51" s="1934"/>
      <c r="AD51" s="1614"/>
      <c r="AE51" s="1935"/>
      <c r="AF51" s="1610"/>
      <c r="AG51" s="1934"/>
      <c r="AH51" s="1614">
        <f>AB51+AD51</f>
        <v>0</v>
      </c>
      <c r="AI51" s="1936">
        <f>AC51+AE51</f>
        <v>0</v>
      </c>
      <c r="AJ51" s="1614">
        <f t="shared" si="48"/>
        <v>0</v>
      </c>
      <c r="AK51" s="1937">
        <f t="shared" si="51"/>
        <v>0</v>
      </c>
      <c r="AN51" s="1938"/>
      <c r="AO51" s="12"/>
      <c r="AP51" s="1939" t="s">
        <v>421</v>
      </c>
      <c r="AQ51" s="1940">
        <f t="shared" si="44"/>
        <v>0</v>
      </c>
      <c r="AR51" s="1941">
        <f t="shared" si="45"/>
        <v>0</v>
      </c>
      <c r="AS51" s="38"/>
      <c r="AT51" s="10"/>
      <c r="AU51" s="10"/>
      <c r="AV51" s="1942"/>
      <c r="AW51" s="10"/>
      <c r="AX51" s="10"/>
      <c r="BA51" s="10"/>
      <c r="BB51" s="10"/>
      <c r="BC51" s="10"/>
      <c r="BD51" s="10"/>
      <c r="BE51" s="10"/>
    </row>
    <row r="52" spans="2:57" ht="14.25" customHeight="1">
      <c r="B52" s="1943"/>
      <c r="C52" s="4"/>
      <c r="D52" s="1944"/>
      <c r="L52" s="1945"/>
      <c r="M52" s="1946"/>
      <c r="N52" s="1483"/>
      <c r="Q52" s="1947"/>
      <c r="S52" s="1947"/>
      <c r="U52" s="1947"/>
      <c r="W52" s="1948"/>
      <c r="Y52" s="1948"/>
      <c r="AA52" s="1939" t="s">
        <v>421</v>
      </c>
      <c r="AB52" s="1949">
        <f t="shared" ref="AB52:AG52" si="53">SUM(AB50:AB51)</f>
        <v>0</v>
      </c>
      <c r="AC52" s="1950">
        <f t="shared" si="53"/>
        <v>0</v>
      </c>
      <c r="AD52" s="1951">
        <f t="shared" si="53"/>
        <v>0</v>
      </c>
      <c r="AE52" s="1941">
        <f t="shared" si="53"/>
        <v>0</v>
      </c>
      <c r="AF52" s="1949">
        <f t="shared" si="53"/>
        <v>0</v>
      </c>
      <c r="AG52" s="1950">
        <f t="shared" si="53"/>
        <v>0</v>
      </c>
      <c r="AH52" s="1940">
        <f>AB52+AD52</f>
        <v>0</v>
      </c>
      <c r="AI52" s="1952">
        <f>AC52+AE52</f>
        <v>0</v>
      </c>
      <c r="AJ52" s="1940">
        <f t="shared" si="48"/>
        <v>0</v>
      </c>
      <c r="AK52" s="1953">
        <f t="shared" si="51"/>
        <v>0</v>
      </c>
      <c r="AN52" s="1938"/>
      <c r="AO52" s="1954"/>
      <c r="AP52" s="1955" t="s">
        <v>271</v>
      </c>
      <c r="AQ52" s="1512">
        <f t="shared" si="44"/>
        <v>0</v>
      </c>
      <c r="AR52" s="1513">
        <f t="shared" si="45"/>
        <v>0</v>
      </c>
      <c r="AS52" s="38"/>
      <c r="AT52" s="10"/>
      <c r="AU52" s="10"/>
      <c r="AV52" s="1942"/>
      <c r="AW52" s="10"/>
      <c r="AX52" s="10"/>
      <c r="BA52" s="10"/>
      <c r="BB52" s="10"/>
      <c r="BC52" s="10"/>
      <c r="BD52" s="10"/>
      <c r="BE52" s="10"/>
    </row>
    <row r="53" spans="2:57" ht="13.5" customHeight="1">
      <c r="L53" s="1956"/>
      <c r="M53" s="1760"/>
      <c r="N53" s="1483"/>
      <c r="Q53" s="1947"/>
      <c r="S53" s="1947"/>
      <c r="U53" s="1947"/>
      <c r="W53" s="1948"/>
      <c r="Y53" s="1948"/>
      <c r="AA53" s="1955" t="s">
        <v>271</v>
      </c>
      <c r="AB53" s="1887"/>
      <c r="AC53" s="1957"/>
      <c r="AD53" s="1889"/>
      <c r="AE53" s="1958"/>
      <c r="AF53" s="1887"/>
      <c r="AG53" s="1957"/>
      <c r="AH53" s="1509"/>
      <c r="AI53" s="1959"/>
      <c r="AJ53" s="1509">
        <f t="shared" si="48"/>
        <v>0</v>
      </c>
      <c r="AK53" s="1960"/>
      <c r="AN53" s="1961"/>
      <c r="AO53" s="43"/>
      <c r="AP53" s="1962" t="s">
        <v>103</v>
      </c>
      <c r="AQ53" s="1531">
        <f t="shared" si="44"/>
        <v>0</v>
      </c>
      <c r="AR53" s="1532">
        <f t="shared" si="45"/>
        <v>0</v>
      </c>
      <c r="AS53" s="38"/>
      <c r="AT53" s="10"/>
      <c r="AU53" s="10"/>
      <c r="AV53" s="1942"/>
      <c r="AW53" s="10"/>
      <c r="AX53" s="10"/>
      <c r="BA53" s="10"/>
      <c r="BB53" s="10"/>
      <c r="BC53" s="10"/>
      <c r="BD53" s="10"/>
      <c r="BE53" s="10"/>
    </row>
    <row r="54" spans="2:57" ht="13.5" customHeight="1">
      <c r="L54" s="17"/>
      <c r="M54" s="1942"/>
      <c r="N54" s="1483"/>
      <c r="O54" s="38"/>
      <c r="Q54" s="1963"/>
      <c r="S54" s="1963"/>
      <c r="U54" s="1963"/>
      <c r="W54" s="1964"/>
      <c r="Y54" s="1964"/>
      <c r="AA54" s="1962" t="s">
        <v>103</v>
      </c>
      <c r="AB54" s="1899"/>
      <c r="AC54" s="1965"/>
      <c r="AD54" s="1901"/>
      <c r="AE54" s="1966"/>
      <c r="AF54" s="1899"/>
      <c r="AG54" s="1965"/>
      <c r="AH54" s="1528">
        <f t="shared" ref="AH54:AI56" si="54">AB54+AD54</f>
        <v>0</v>
      </c>
      <c r="AI54" s="1967">
        <f t="shared" si="54"/>
        <v>0</v>
      </c>
      <c r="AJ54" s="1528">
        <f t="shared" si="48"/>
        <v>0</v>
      </c>
      <c r="AK54" s="1968">
        <f>AE54+AG54</f>
        <v>0</v>
      </c>
      <c r="AP54" s="1969" t="s">
        <v>272</v>
      </c>
      <c r="AQ54" s="1618">
        <f t="shared" si="44"/>
        <v>64.22</v>
      </c>
      <c r="AR54" s="1619">
        <f t="shared" si="45"/>
        <v>36</v>
      </c>
      <c r="AS54" s="38"/>
      <c r="AT54" s="10"/>
      <c r="AU54" s="10"/>
      <c r="AV54" s="1772"/>
      <c r="AW54" s="10"/>
      <c r="AX54" s="10"/>
      <c r="BA54" s="10"/>
      <c r="BB54" s="10"/>
      <c r="BC54" s="10"/>
      <c r="BD54" s="10"/>
      <c r="BE54" s="10"/>
    </row>
    <row r="55" spans="2:57" ht="13.5" customHeight="1">
      <c r="L55" s="17"/>
      <c r="M55" s="1942"/>
      <c r="N55" s="1483"/>
      <c r="O55" s="38"/>
      <c r="Q55" s="137"/>
      <c r="S55" s="137"/>
      <c r="U55" s="137"/>
      <c r="W55" s="1963"/>
      <c r="Y55" s="1963"/>
      <c r="AA55" s="1969" t="s">
        <v>272</v>
      </c>
      <c r="AB55" s="1907"/>
      <c r="AC55" s="1970"/>
      <c r="AD55" s="1909">
        <f>L20</f>
        <v>64.22</v>
      </c>
      <c r="AE55" s="1971">
        <f>M20</f>
        <v>36</v>
      </c>
      <c r="AF55" s="1907"/>
      <c r="AG55" s="1970"/>
      <c r="AH55" s="1614">
        <f t="shared" si="54"/>
        <v>64.22</v>
      </c>
      <c r="AI55" s="1972">
        <f t="shared" si="54"/>
        <v>36</v>
      </c>
      <c r="AJ55" s="1614">
        <f t="shared" si="48"/>
        <v>64.22</v>
      </c>
      <c r="AK55" s="1973">
        <f>AE55+AG55</f>
        <v>36</v>
      </c>
      <c r="AP55" s="1974" t="s">
        <v>422</v>
      </c>
      <c r="AQ55" s="1975">
        <f t="shared" si="44"/>
        <v>64.22</v>
      </c>
      <c r="AR55" s="1976">
        <f t="shared" si="45"/>
        <v>36</v>
      </c>
      <c r="AS55" s="38"/>
      <c r="AT55" s="10"/>
      <c r="AU55" s="10"/>
      <c r="AV55" s="1772"/>
      <c r="AW55" s="10"/>
      <c r="AX55" s="10"/>
      <c r="BA55" s="10"/>
      <c r="BB55" s="10"/>
      <c r="BC55" s="10"/>
      <c r="BD55" s="10"/>
      <c r="BE55" s="10"/>
    </row>
    <row r="56" spans="2:57" ht="14.25" customHeight="1">
      <c r="B56" s="10"/>
      <c r="C56" s="1653"/>
      <c r="D56" s="10"/>
      <c r="E56" s="4"/>
      <c r="F56" s="17"/>
      <c r="G56" s="1772"/>
      <c r="H56" s="10"/>
      <c r="I56" s="10"/>
      <c r="J56" s="10"/>
      <c r="K56" s="4"/>
      <c r="L56" s="1003"/>
      <c r="M56" s="1977"/>
      <c r="N56" s="1483"/>
      <c r="O56" s="38"/>
      <c r="Q56" s="1963"/>
      <c r="S56" s="1963"/>
      <c r="U56" s="1963"/>
      <c r="W56" s="1964"/>
      <c r="Y56" s="1963"/>
      <c r="AA56" s="1978" t="s">
        <v>422</v>
      </c>
      <c r="AB56" s="1979">
        <f t="shared" ref="AB56:AG56" si="55">AB53+AB54+AB55</f>
        <v>0</v>
      </c>
      <c r="AC56" s="1878">
        <f t="shared" si="55"/>
        <v>0</v>
      </c>
      <c r="AD56" s="1979">
        <f t="shared" si="55"/>
        <v>64.22</v>
      </c>
      <c r="AE56" s="1878">
        <f t="shared" si="55"/>
        <v>36</v>
      </c>
      <c r="AF56" s="1979">
        <f t="shared" si="55"/>
        <v>0</v>
      </c>
      <c r="AG56" s="1878">
        <f t="shared" si="55"/>
        <v>0</v>
      </c>
      <c r="AH56" s="1877">
        <f t="shared" si="54"/>
        <v>64.22</v>
      </c>
      <c r="AI56" s="1879">
        <f t="shared" si="54"/>
        <v>36</v>
      </c>
      <c r="AJ56" s="1877">
        <f t="shared" si="48"/>
        <v>64.22</v>
      </c>
      <c r="AK56" s="1880">
        <f>AE56+AG56</f>
        <v>36</v>
      </c>
      <c r="AS56" s="38"/>
      <c r="AT56" s="10"/>
      <c r="AU56" s="10"/>
      <c r="AV56" s="1942"/>
      <c r="AW56" s="10"/>
      <c r="AX56" s="10"/>
      <c r="BA56" s="10"/>
      <c r="BB56" s="10"/>
      <c r="BC56" s="10"/>
      <c r="BD56" s="10"/>
      <c r="BE56" s="10"/>
    </row>
    <row r="57" spans="2:57" ht="14.4" customHeight="1">
      <c r="B57" s="10"/>
      <c r="C57" s="1653"/>
      <c r="D57" s="10"/>
      <c r="E57" s="4"/>
      <c r="F57" s="1980"/>
      <c r="G57" s="1981"/>
      <c r="H57" s="10"/>
      <c r="I57" s="10"/>
      <c r="J57" s="10"/>
      <c r="K57" s="4"/>
      <c r="L57" s="1003"/>
      <c r="M57" s="1977"/>
      <c r="N57" s="1483"/>
      <c r="AV57" s="1977"/>
      <c r="AW57" s="10"/>
      <c r="AX57" s="10"/>
      <c r="BA57" s="10"/>
      <c r="BB57" s="10"/>
      <c r="BC57" s="10"/>
      <c r="BD57" s="10"/>
      <c r="BE57" s="10"/>
    </row>
    <row r="58" spans="2:57" ht="13.5" customHeight="1">
      <c r="B58" s="10"/>
      <c r="C58" s="1653"/>
      <c r="D58" s="10"/>
      <c r="E58" s="4"/>
      <c r="F58" s="17"/>
      <c r="G58" s="1772"/>
      <c r="H58" s="10"/>
      <c r="I58" s="10"/>
      <c r="J58" s="10"/>
      <c r="K58" s="1982"/>
      <c r="L58" s="1983"/>
      <c r="M58" s="1984"/>
      <c r="N58" s="1483"/>
      <c r="AV58" s="10"/>
      <c r="AW58" s="10"/>
      <c r="AX58" s="10"/>
      <c r="BA58" s="10"/>
      <c r="BB58" s="10"/>
      <c r="BC58" s="10"/>
      <c r="BD58" s="10"/>
      <c r="BE58" s="10"/>
    </row>
    <row r="59" spans="2:57" ht="15" customHeight="1">
      <c r="B59" s="10"/>
      <c r="C59" s="1653"/>
      <c r="D59" s="10"/>
      <c r="E59" s="1985"/>
      <c r="F59" s="1956"/>
      <c r="G59" s="1760"/>
      <c r="H59" s="1986"/>
      <c r="I59" s="10"/>
      <c r="J59" s="10"/>
      <c r="K59" s="10"/>
      <c r="L59" s="10"/>
      <c r="M59" s="10"/>
      <c r="N59" s="1483"/>
      <c r="AV59" s="10"/>
      <c r="AW59" s="10"/>
      <c r="AX59" s="10"/>
      <c r="BA59" s="10"/>
      <c r="BB59" s="10"/>
      <c r="BC59" s="10"/>
      <c r="BD59" s="10"/>
      <c r="BE59" s="10"/>
    </row>
    <row r="60" spans="2:57" ht="16.5" customHeight="1">
      <c r="C60" s="1455" t="s">
        <v>240</v>
      </c>
      <c r="G60" s="2"/>
      <c r="H60" s="2"/>
      <c r="I60" s="2"/>
      <c r="L60" s="2"/>
      <c r="N60" s="1483"/>
      <c r="AA60" t="s">
        <v>402</v>
      </c>
      <c r="AP60" s="1987"/>
      <c r="AQ60" s="38"/>
      <c r="AR60" s="10"/>
      <c r="AV60" s="10"/>
      <c r="AW60" s="10"/>
      <c r="AX60" s="10"/>
      <c r="BA60" s="10"/>
      <c r="BB60" s="10"/>
      <c r="BC60" s="10"/>
      <c r="BD60" s="10"/>
      <c r="BE60" s="10"/>
    </row>
    <row r="61" spans="2:57" ht="15.75" customHeight="1">
      <c r="C61"/>
      <c r="D61" s="74" t="s">
        <v>577</v>
      </c>
      <c r="F61" s="1460"/>
      <c r="L61" s="1461" t="s">
        <v>118</v>
      </c>
      <c r="N61" s="1483"/>
      <c r="AA61" s="74" t="str">
        <f>O63</f>
        <v>2-й день</v>
      </c>
      <c r="AB61" s="73" t="s">
        <v>450</v>
      </c>
      <c r="AG61" s="1462" t="s">
        <v>143</v>
      </c>
      <c r="AI61" s="85" t="s">
        <v>403</v>
      </c>
      <c r="AJ61" s="83"/>
      <c r="AT61" s="1463"/>
      <c r="AU61" s="1464"/>
      <c r="AV61" s="10"/>
      <c r="AW61" s="10"/>
      <c r="AX61" s="10"/>
      <c r="BA61" s="10"/>
      <c r="BB61" s="10"/>
      <c r="BC61" s="10"/>
      <c r="BD61" s="10"/>
      <c r="BE61" s="10"/>
    </row>
    <row r="62" spans="2:57">
      <c r="B62" s="2" t="s">
        <v>235</v>
      </c>
      <c r="C62" s="2"/>
      <c r="D62" s="1465"/>
      <c r="F62" s="1462" t="s">
        <v>143</v>
      </c>
      <c r="I62" s="1466"/>
      <c r="J62" s="1467" t="s">
        <v>1075</v>
      </c>
      <c r="K62" s="1468"/>
      <c r="N62" s="1483"/>
      <c r="O62" t="s">
        <v>402</v>
      </c>
      <c r="AP62" s="1787"/>
      <c r="AQ62" s="1787"/>
      <c r="AR62" s="1788"/>
      <c r="AT62" s="1469"/>
      <c r="AU62" s="1469"/>
      <c r="AZ62" s="10"/>
      <c r="BA62" s="10"/>
      <c r="BB62" s="10"/>
      <c r="BC62" s="10"/>
      <c r="BD62" s="10"/>
      <c r="BE62" s="10"/>
    </row>
    <row r="63" spans="2:57">
      <c r="B63" s="1470" t="s">
        <v>453</v>
      </c>
      <c r="C63" s="905" t="s">
        <v>3</v>
      </c>
      <c r="D63" s="1471" t="s">
        <v>4</v>
      </c>
      <c r="E63" s="1472" t="s">
        <v>61</v>
      </c>
      <c r="F63" s="484"/>
      <c r="G63" s="484"/>
      <c r="H63" s="484"/>
      <c r="I63" s="484"/>
      <c r="J63" s="484"/>
      <c r="K63" s="484"/>
      <c r="L63" s="484"/>
      <c r="M63" s="171"/>
      <c r="N63" s="1483"/>
      <c r="O63" s="74" t="s">
        <v>449</v>
      </c>
      <c r="P63" s="73" t="s">
        <v>450</v>
      </c>
      <c r="U63" s="1462" t="s">
        <v>143</v>
      </c>
      <c r="W63" s="85" t="s">
        <v>403</v>
      </c>
      <c r="X63" s="83"/>
      <c r="Y63" s="1473"/>
      <c r="AA63" s="1474" t="s">
        <v>321</v>
      </c>
      <c r="AB63" s="1475" t="s">
        <v>404</v>
      </c>
      <c r="AC63" s="1476"/>
      <c r="AD63" s="1475" t="s">
        <v>405</v>
      </c>
      <c r="AE63" s="1476"/>
      <c r="AF63" s="1475" t="s">
        <v>406</v>
      </c>
      <c r="AG63" s="1476"/>
      <c r="AH63" s="1475" t="s">
        <v>410</v>
      </c>
      <c r="AI63" s="1476"/>
      <c r="AJ63" s="1477" t="s">
        <v>411</v>
      </c>
      <c r="AK63" s="1476"/>
      <c r="AP63" s="1474" t="s">
        <v>321</v>
      </c>
      <c r="AQ63" s="1478" t="s">
        <v>413</v>
      </c>
      <c r="AR63" s="1479"/>
      <c r="AT63" s="1469"/>
      <c r="AU63" s="1469"/>
      <c r="AZ63" s="10"/>
      <c r="BA63" s="10"/>
      <c r="BB63" s="10"/>
      <c r="BC63" s="10"/>
      <c r="BD63" s="10"/>
      <c r="BE63" s="10"/>
    </row>
    <row r="64" spans="2:57" ht="14.4" customHeight="1">
      <c r="B64" s="1480" t="s">
        <v>454</v>
      </c>
      <c r="C64" s="10"/>
      <c r="D64" s="1481" t="s">
        <v>62</v>
      </c>
      <c r="E64" s="778"/>
      <c r="F64" s="10"/>
      <c r="G64" s="10"/>
      <c r="H64" s="1150"/>
      <c r="I64" s="1150"/>
      <c r="J64" s="1150"/>
      <c r="K64" s="10"/>
      <c r="L64" s="10"/>
      <c r="M64" s="1482"/>
      <c r="N64" s="1483"/>
      <c r="AA64" s="1484" t="s">
        <v>437</v>
      </c>
      <c r="AB64" s="1485" t="s">
        <v>101</v>
      </c>
      <c r="AC64" s="1486" t="s">
        <v>102</v>
      </c>
      <c r="AD64" s="1487" t="s">
        <v>101</v>
      </c>
      <c r="AE64" s="1488" t="s">
        <v>102</v>
      </c>
      <c r="AF64" s="1487" t="s">
        <v>101</v>
      </c>
      <c r="AG64" s="1488" t="s">
        <v>102</v>
      </c>
      <c r="AH64" s="1485" t="s">
        <v>101</v>
      </c>
      <c r="AI64" s="1489" t="s">
        <v>102</v>
      </c>
      <c r="AJ64" s="1490" t="s">
        <v>101</v>
      </c>
      <c r="AK64" s="1489" t="s">
        <v>102</v>
      </c>
      <c r="AM64" s="1664" t="s">
        <v>412</v>
      </c>
      <c r="AO64" s="1787"/>
      <c r="AP64" s="1150"/>
      <c r="AQ64" s="1491" t="s">
        <v>101</v>
      </c>
      <c r="AR64" s="1492" t="s">
        <v>102</v>
      </c>
      <c r="AT64" s="17"/>
      <c r="AU64" s="17"/>
      <c r="AZ64" s="10"/>
      <c r="BA64" s="10"/>
      <c r="BB64" s="10"/>
      <c r="BC64" s="10"/>
      <c r="BD64" s="10"/>
      <c r="BE64" s="10"/>
    </row>
    <row r="65" spans="2:57" ht="15.5">
      <c r="B65" s="1988" t="s">
        <v>627</v>
      </c>
      <c r="C65" s="484"/>
      <c r="D65" s="484"/>
      <c r="E65" s="166" t="s">
        <v>278</v>
      </c>
      <c r="F65" s="1989"/>
      <c r="G65" s="1990"/>
      <c r="H65" s="1991" t="s">
        <v>280</v>
      </c>
      <c r="I65" s="1787"/>
      <c r="J65" s="1788"/>
      <c r="K65" s="1668" t="s">
        <v>556</v>
      </c>
      <c r="L65" s="1787"/>
      <c r="M65" s="1788"/>
      <c r="N65" s="1483"/>
      <c r="O65" s="1501" t="s">
        <v>441</v>
      </c>
      <c r="P65" s="1502"/>
      <c r="Q65" s="1502"/>
      <c r="R65" s="1502"/>
      <c r="S65" s="1502"/>
      <c r="T65" s="1502"/>
      <c r="U65" s="1502"/>
      <c r="V65" s="1502"/>
      <c r="W65" s="1502"/>
      <c r="X65" s="1502"/>
      <c r="Y65" s="1503"/>
      <c r="AA65" s="1504" t="s">
        <v>69</v>
      </c>
      <c r="AB65" s="1505"/>
      <c r="AC65" s="1506"/>
      <c r="AD65" s="1505"/>
      <c r="AE65" s="1507"/>
      <c r="AF65" s="1505"/>
      <c r="AG65" s="1508"/>
      <c r="AH65" s="1509">
        <f t="shared" ref="AH65:AH74" si="56">AB65+AD65</f>
        <v>0</v>
      </c>
      <c r="AI65" s="1510">
        <f t="shared" ref="AI65:AI74" si="57">AC65+AE65</f>
        <v>0</v>
      </c>
      <c r="AJ65" s="1509">
        <f t="shared" ref="AJ65:AJ74" si="58">AD65+AF65</f>
        <v>0</v>
      </c>
      <c r="AK65" s="1511">
        <f t="shared" ref="AK65:AK74" si="59">AE65+AG65</f>
        <v>0</v>
      </c>
      <c r="AM65" s="1474" t="s">
        <v>321</v>
      </c>
      <c r="AN65" s="1568" t="s">
        <v>413</v>
      </c>
      <c r="AO65" s="1569"/>
      <c r="AP65" s="1504" t="s">
        <v>69</v>
      </c>
      <c r="AQ65" s="1512">
        <f t="shared" ref="AQ65:AQ87" si="60">AB65+AD65+AF65</f>
        <v>0</v>
      </c>
      <c r="AR65" s="1513">
        <f t="shared" ref="AR65:AR88" si="61">AC65+AE65+AG65</f>
        <v>0</v>
      </c>
      <c r="AT65" s="17"/>
      <c r="AU65" s="17"/>
      <c r="AZ65" s="10"/>
      <c r="BA65" s="10"/>
      <c r="BB65" s="10"/>
      <c r="BC65" s="10"/>
      <c r="BD65" s="10"/>
      <c r="BE65" s="10"/>
    </row>
    <row r="66" spans="2:57">
      <c r="B66" s="1992"/>
      <c r="C66" s="404" t="s">
        <v>158</v>
      </c>
      <c r="D66" s="1993"/>
      <c r="E66" s="1994" t="s">
        <v>545</v>
      </c>
      <c r="F66" s="1995"/>
      <c r="G66" s="1996"/>
      <c r="H66" s="1997" t="s">
        <v>100</v>
      </c>
      <c r="I66" s="1998" t="s">
        <v>101</v>
      </c>
      <c r="J66" s="1999" t="s">
        <v>102</v>
      </c>
      <c r="K66" s="1792" t="s">
        <v>100</v>
      </c>
      <c r="L66" s="1541" t="s">
        <v>101</v>
      </c>
      <c r="M66" s="1542" t="s">
        <v>102</v>
      </c>
      <c r="N66" s="2000"/>
      <c r="O66" s="562"/>
      <c r="P66" s="35" t="s">
        <v>442</v>
      </c>
      <c r="Q66" s="35"/>
      <c r="R66" s="35"/>
      <c r="S66" s="35"/>
      <c r="T66" s="35"/>
      <c r="U66" s="35"/>
      <c r="V66" s="35"/>
      <c r="W66" s="35"/>
      <c r="X66" s="35"/>
      <c r="Y66" s="1522"/>
      <c r="AA66" s="1504" t="s">
        <v>71</v>
      </c>
      <c r="AB66" s="1525">
        <f>F69</f>
        <v>8.1</v>
      </c>
      <c r="AC66" s="1524">
        <f>G69</f>
        <v>8.1</v>
      </c>
      <c r="AD66" s="1525"/>
      <c r="AE66" s="1526"/>
      <c r="AF66" s="1525"/>
      <c r="AG66" s="1527"/>
      <c r="AH66" s="1528">
        <f t="shared" si="56"/>
        <v>8.1</v>
      </c>
      <c r="AI66" s="1529">
        <f t="shared" si="57"/>
        <v>8.1</v>
      </c>
      <c r="AJ66" s="1528">
        <f t="shared" si="58"/>
        <v>0</v>
      </c>
      <c r="AK66" s="1530">
        <f t="shared" si="59"/>
        <v>0</v>
      </c>
      <c r="AM66" s="204"/>
      <c r="AN66" s="1579" t="s">
        <v>101</v>
      </c>
      <c r="AO66" s="1580" t="s">
        <v>102</v>
      </c>
      <c r="AP66" s="1504" t="s">
        <v>71</v>
      </c>
      <c r="AQ66" s="1531">
        <f t="shared" si="60"/>
        <v>8.1</v>
      </c>
      <c r="AR66" s="1532">
        <f t="shared" si="61"/>
        <v>8.1</v>
      </c>
      <c r="AT66" s="10"/>
      <c r="AU66" s="10"/>
      <c r="AZ66" s="10"/>
      <c r="BA66" s="10"/>
      <c r="BB66" s="10"/>
      <c r="BC66" s="10"/>
      <c r="BD66" s="10"/>
      <c r="BE66" s="10"/>
    </row>
    <row r="67" spans="2:57">
      <c r="B67" s="1718" t="s">
        <v>463</v>
      </c>
      <c r="C67" s="661" t="s">
        <v>1003</v>
      </c>
      <c r="D67" s="2001" t="s">
        <v>546</v>
      </c>
      <c r="E67" s="1603" t="s">
        <v>100</v>
      </c>
      <c r="F67" s="1541" t="s">
        <v>101</v>
      </c>
      <c r="G67" s="1542" t="s">
        <v>102</v>
      </c>
      <c r="H67" s="2002" t="s">
        <v>48</v>
      </c>
      <c r="I67" s="2003">
        <v>10</v>
      </c>
      <c r="J67" s="2004">
        <v>10</v>
      </c>
      <c r="K67" s="2005" t="s">
        <v>92</v>
      </c>
      <c r="L67" s="2006">
        <v>1</v>
      </c>
      <c r="M67" s="2007">
        <v>1</v>
      </c>
      <c r="N67" s="1483"/>
      <c r="AA67" s="1504" t="s">
        <v>72</v>
      </c>
      <c r="AB67" s="1543"/>
      <c r="AC67" s="1524"/>
      <c r="AD67" s="1543"/>
      <c r="AE67" s="1544"/>
      <c r="AF67" s="1543"/>
      <c r="AG67" s="1545"/>
      <c r="AH67" s="1528">
        <f t="shared" si="56"/>
        <v>0</v>
      </c>
      <c r="AI67" s="1529">
        <f t="shared" si="57"/>
        <v>0</v>
      </c>
      <c r="AJ67" s="1528">
        <f t="shared" si="58"/>
        <v>0</v>
      </c>
      <c r="AK67" s="1530">
        <f t="shared" si="59"/>
        <v>0</v>
      </c>
      <c r="AM67" s="2008" t="s">
        <v>133</v>
      </c>
      <c r="AN67" s="1596">
        <f t="shared" ref="AN67:AN72" si="62">P71+R71+T71</f>
        <v>40</v>
      </c>
      <c r="AO67" s="1597">
        <f t="shared" ref="AO67:AO72" si="63">Q71+S71+U71</f>
        <v>40</v>
      </c>
      <c r="AP67" s="1504" t="s">
        <v>72</v>
      </c>
      <c r="AQ67" s="1531">
        <f t="shared" si="60"/>
        <v>0</v>
      </c>
      <c r="AR67" s="1532">
        <f t="shared" si="61"/>
        <v>0</v>
      </c>
      <c r="AT67" s="10"/>
      <c r="AU67" s="10"/>
      <c r="AZ67" s="10"/>
      <c r="BA67" s="10"/>
      <c r="BB67" s="10"/>
      <c r="BC67" s="10"/>
      <c r="BD67" s="10"/>
      <c r="BE67" s="10"/>
    </row>
    <row r="68" spans="2:57">
      <c r="B68" s="2009"/>
      <c r="C68" s="1546" t="s">
        <v>1002</v>
      </c>
      <c r="D68" s="2010"/>
      <c r="E68" s="2011" t="s">
        <v>91</v>
      </c>
      <c r="F68" s="1803">
        <v>127.7</v>
      </c>
      <c r="G68" s="2012">
        <v>125</v>
      </c>
      <c r="H68" s="345"/>
      <c r="I68" s="1780"/>
      <c r="J68" s="1781"/>
      <c r="K68" s="1720" t="s">
        <v>81</v>
      </c>
      <c r="L68" s="1826">
        <v>66</v>
      </c>
      <c r="M68" s="1561"/>
      <c r="N68" s="1483"/>
      <c r="AA68" s="1504" t="s">
        <v>73</v>
      </c>
      <c r="AB68" s="1525"/>
      <c r="AC68" s="1556"/>
      <c r="AD68" s="1525"/>
      <c r="AE68" s="1544"/>
      <c r="AF68" s="1525"/>
      <c r="AG68" s="1545"/>
      <c r="AH68" s="1528">
        <f t="shared" si="56"/>
        <v>0</v>
      </c>
      <c r="AI68" s="1529">
        <f t="shared" si="57"/>
        <v>0</v>
      </c>
      <c r="AJ68" s="1528">
        <f t="shared" si="58"/>
        <v>0</v>
      </c>
      <c r="AK68" s="1530">
        <f t="shared" si="59"/>
        <v>0</v>
      </c>
      <c r="AM68" s="1414" t="s">
        <v>132</v>
      </c>
      <c r="AN68" s="1531">
        <f t="shared" si="62"/>
        <v>89.1</v>
      </c>
      <c r="AO68" s="1617">
        <f t="shared" si="63"/>
        <v>89.1</v>
      </c>
      <c r="AP68" s="1504" t="s">
        <v>73</v>
      </c>
      <c r="AQ68" s="1531">
        <f t="shared" si="60"/>
        <v>0</v>
      </c>
      <c r="AR68" s="1532">
        <f t="shared" si="61"/>
        <v>0</v>
      </c>
      <c r="AT68" s="10"/>
      <c r="AU68" s="10"/>
      <c r="AZ68" s="10"/>
      <c r="BA68" s="10"/>
      <c r="BB68" s="10"/>
      <c r="BC68" s="10"/>
      <c r="BD68" s="10"/>
      <c r="BE68" s="10"/>
    </row>
    <row r="69" spans="2:57" ht="14.4" customHeight="1">
      <c r="B69" s="2013" t="s">
        <v>555</v>
      </c>
      <c r="C69" s="658" t="s">
        <v>556</v>
      </c>
      <c r="D69" s="380">
        <v>200</v>
      </c>
      <c r="E69" s="1100" t="s">
        <v>296</v>
      </c>
      <c r="F69" s="1620">
        <v>8.1</v>
      </c>
      <c r="G69" s="1621">
        <v>8.1</v>
      </c>
      <c r="H69" s="2014" t="s">
        <v>488</v>
      </c>
      <c r="I69" s="1787"/>
      <c r="J69" s="1788"/>
      <c r="K69" s="2015" t="s">
        <v>50</v>
      </c>
      <c r="L69" s="1620">
        <v>7</v>
      </c>
      <c r="M69" s="2016">
        <v>7</v>
      </c>
      <c r="N69" s="1483"/>
      <c r="O69" s="1474" t="s">
        <v>321</v>
      </c>
      <c r="P69" s="1475" t="s">
        <v>404</v>
      </c>
      <c r="Q69" s="1476"/>
      <c r="R69" s="1475" t="s">
        <v>405</v>
      </c>
      <c r="S69" s="1476"/>
      <c r="T69" s="1475" t="s">
        <v>406</v>
      </c>
      <c r="U69" s="1476"/>
      <c r="V69" s="1475" t="s">
        <v>407</v>
      </c>
      <c r="W69" s="1476"/>
      <c r="X69" s="1475" t="s">
        <v>408</v>
      </c>
      <c r="Y69" s="1476"/>
      <c r="AA69" s="1504" t="s">
        <v>75</v>
      </c>
      <c r="AB69" s="1525"/>
      <c r="AC69" s="1567"/>
      <c r="AD69" s="1525"/>
      <c r="AE69" s="1526"/>
      <c r="AF69" s="1525"/>
      <c r="AG69" s="1527"/>
      <c r="AH69" s="1528">
        <f t="shared" si="56"/>
        <v>0</v>
      </c>
      <c r="AI69" s="1529">
        <f t="shared" si="57"/>
        <v>0</v>
      </c>
      <c r="AJ69" s="1528">
        <f t="shared" si="58"/>
        <v>0</v>
      </c>
      <c r="AK69" s="1530">
        <f t="shared" si="59"/>
        <v>0</v>
      </c>
      <c r="AM69" s="1414" t="s">
        <v>79</v>
      </c>
      <c r="AN69" s="1531">
        <f t="shared" si="62"/>
        <v>10.25</v>
      </c>
      <c r="AO69" s="1617">
        <f t="shared" si="63"/>
        <v>10.25</v>
      </c>
      <c r="AP69" s="1504" t="s">
        <v>75</v>
      </c>
      <c r="AQ69" s="1531">
        <f t="shared" si="60"/>
        <v>0</v>
      </c>
      <c r="AR69" s="1532">
        <f t="shared" si="61"/>
        <v>0</v>
      </c>
      <c r="AT69" s="10"/>
      <c r="AU69" s="10"/>
      <c r="AZ69" s="10"/>
      <c r="BA69" s="10"/>
      <c r="BB69" s="10"/>
      <c r="BC69" s="10"/>
      <c r="BD69" s="10"/>
      <c r="BE69" s="10"/>
    </row>
    <row r="70" spans="2:57" ht="14.4" customHeight="1">
      <c r="B70" s="1013" t="s">
        <v>959</v>
      </c>
      <c r="C70" s="658" t="s">
        <v>961</v>
      </c>
      <c r="D70" s="246">
        <v>10</v>
      </c>
      <c r="E70" s="1100" t="s">
        <v>88</v>
      </c>
      <c r="F70" s="2017">
        <v>10</v>
      </c>
      <c r="G70" s="1721">
        <v>10</v>
      </c>
      <c r="H70" s="1997" t="s">
        <v>100</v>
      </c>
      <c r="I70" s="1998" t="s">
        <v>101</v>
      </c>
      <c r="J70" s="1999" t="s">
        <v>102</v>
      </c>
      <c r="K70" s="2015" t="s">
        <v>81</v>
      </c>
      <c r="L70" s="1826">
        <v>100</v>
      </c>
      <c r="M70" s="1572"/>
      <c r="N70" s="1483"/>
      <c r="O70" s="204"/>
      <c r="P70" s="1485" t="s">
        <v>101</v>
      </c>
      <c r="Q70" s="1489" t="s">
        <v>102</v>
      </c>
      <c r="R70" s="1485" t="s">
        <v>101</v>
      </c>
      <c r="S70" s="1489" t="s">
        <v>102</v>
      </c>
      <c r="T70" s="1485" t="s">
        <v>101</v>
      </c>
      <c r="U70" s="1489" t="s">
        <v>102</v>
      </c>
      <c r="V70" s="1485" t="s">
        <v>101</v>
      </c>
      <c r="W70" s="1489" t="s">
        <v>102</v>
      </c>
      <c r="X70" s="1485" t="s">
        <v>101</v>
      </c>
      <c r="Y70" s="1486" t="s">
        <v>102</v>
      </c>
      <c r="AA70" s="1504" t="s">
        <v>76</v>
      </c>
      <c r="AB70" s="1525"/>
      <c r="AC70" s="1578"/>
      <c r="AD70" s="1525"/>
      <c r="AE70" s="1526"/>
      <c r="AF70" s="1525"/>
      <c r="AG70" s="1527"/>
      <c r="AH70" s="1528">
        <f t="shared" si="56"/>
        <v>0</v>
      </c>
      <c r="AI70" s="1529">
        <f t="shared" si="57"/>
        <v>0</v>
      </c>
      <c r="AJ70" s="1528">
        <f t="shared" si="58"/>
        <v>0</v>
      </c>
      <c r="AK70" s="1530">
        <f t="shared" si="59"/>
        <v>0</v>
      </c>
      <c r="AM70" s="1635" t="s">
        <v>414</v>
      </c>
      <c r="AN70" s="1649">
        <f t="shared" si="62"/>
        <v>8.1</v>
      </c>
      <c r="AO70" s="1640">
        <f t="shared" si="63"/>
        <v>8.1</v>
      </c>
      <c r="AP70" s="1504" t="s">
        <v>76</v>
      </c>
      <c r="AQ70" s="1531">
        <f t="shared" si="60"/>
        <v>0</v>
      </c>
      <c r="AR70" s="1532">
        <f t="shared" si="61"/>
        <v>0</v>
      </c>
      <c r="AZ70" s="10"/>
      <c r="BA70" s="10"/>
      <c r="BB70" s="10"/>
      <c r="BC70" s="10"/>
      <c r="BD70" s="10"/>
      <c r="BE70" s="10"/>
    </row>
    <row r="71" spans="2:57" ht="13.5" customHeight="1">
      <c r="B71" s="1723" t="s">
        <v>9</v>
      </c>
      <c r="C71" s="658" t="s">
        <v>10</v>
      </c>
      <c r="D71" s="380">
        <v>30</v>
      </c>
      <c r="E71" s="1036" t="s">
        <v>144</v>
      </c>
      <c r="F71" s="2018" t="s">
        <v>279</v>
      </c>
      <c r="G71" s="2019">
        <v>5.4</v>
      </c>
      <c r="H71" s="2020" t="s">
        <v>297</v>
      </c>
      <c r="I71" s="2006">
        <v>113.5</v>
      </c>
      <c r="J71" s="2007">
        <v>100</v>
      </c>
      <c r="K71" s="1720" t="s">
        <v>80</v>
      </c>
      <c r="L71" s="1620">
        <v>52.75</v>
      </c>
      <c r="M71" s="1621">
        <v>50</v>
      </c>
      <c r="N71" s="1483"/>
      <c r="O71" s="1588" t="s">
        <v>133</v>
      </c>
      <c r="P71" s="1589"/>
      <c r="Q71" s="1590"/>
      <c r="R71" s="1591">
        <f>D87</f>
        <v>20</v>
      </c>
      <c r="S71" s="1592">
        <f>D87</f>
        <v>20</v>
      </c>
      <c r="T71" s="1591">
        <f>D98</f>
        <v>20</v>
      </c>
      <c r="U71" s="1593">
        <f>D98</f>
        <v>20</v>
      </c>
      <c r="V71" s="1591">
        <f>P71+R71</f>
        <v>20</v>
      </c>
      <c r="W71" s="1594">
        <f>Q71+S71</f>
        <v>20</v>
      </c>
      <c r="X71" s="1591">
        <f>R71+T71</f>
        <v>40</v>
      </c>
      <c r="Y71" s="1592">
        <f>S71+U71</f>
        <v>40</v>
      </c>
      <c r="AA71" s="1595" t="s">
        <v>439</v>
      </c>
      <c r="AB71" s="2021"/>
      <c r="AC71" s="2022"/>
      <c r="AD71" s="1525"/>
      <c r="AE71" s="1526"/>
      <c r="AF71" s="1525"/>
      <c r="AG71" s="1527"/>
      <c r="AH71" s="1528">
        <f t="shared" si="56"/>
        <v>0</v>
      </c>
      <c r="AI71" s="1529">
        <f t="shared" si="57"/>
        <v>0</v>
      </c>
      <c r="AJ71" s="1528">
        <f t="shared" si="58"/>
        <v>0</v>
      </c>
      <c r="AK71" s="1530">
        <f t="shared" si="59"/>
        <v>0</v>
      </c>
      <c r="AM71" s="1414" t="s">
        <v>105</v>
      </c>
      <c r="AN71" s="1531">
        <f t="shared" si="62"/>
        <v>15</v>
      </c>
      <c r="AO71" s="1617">
        <f t="shared" si="63"/>
        <v>15</v>
      </c>
      <c r="AP71" s="1595" t="s">
        <v>439</v>
      </c>
      <c r="AQ71" s="1531">
        <f t="shared" si="60"/>
        <v>0</v>
      </c>
      <c r="AR71" s="1532">
        <f t="shared" si="61"/>
        <v>0</v>
      </c>
      <c r="AZ71" s="10"/>
      <c r="BA71" s="10"/>
      <c r="BB71" s="10"/>
      <c r="BC71" s="10"/>
      <c r="BD71" s="10"/>
      <c r="BE71" s="10"/>
    </row>
    <row r="72" spans="2:57">
      <c r="B72" s="2023" t="s">
        <v>740</v>
      </c>
      <c r="C72" s="256" t="s">
        <v>488</v>
      </c>
      <c r="D72" s="294">
        <v>100</v>
      </c>
      <c r="E72" s="1100" t="s">
        <v>82</v>
      </c>
      <c r="F72" s="1560">
        <v>5.4</v>
      </c>
      <c r="G72" s="2024">
        <v>5.4</v>
      </c>
      <c r="H72" s="2025"/>
      <c r="I72" s="2026"/>
      <c r="J72" s="2027"/>
      <c r="K72" s="778"/>
      <c r="L72" s="10"/>
      <c r="M72" s="1482"/>
      <c r="N72" s="1483"/>
      <c r="O72" s="1414" t="s">
        <v>132</v>
      </c>
      <c r="P72" s="1605">
        <f>D71</f>
        <v>30</v>
      </c>
      <c r="Q72" s="1606">
        <f>D71</f>
        <v>30</v>
      </c>
      <c r="R72" s="1605">
        <f>D86</f>
        <v>50</v>
      </c>
      <c r="S72" s="1607">
        <f>D86</f>
        <v>50</v>
      </c>
      <c r="T72" s="1605">
        <f>I97</f>
        <v>9.1</v>
      </c>
      <c r="U72" s="1606">
        <f>J97</f>
        <v>9.1</v>
      </c>
      <c r="V72" s="1605">
        <f t="shared" ref="V72:V76" si="64">P72+R72</f>
        <v>80</v>
      </c>
      <c r="W72" s="1608">
        <f t="shared" ref="W72:W76" si="65">Q72+S72</f>
        <v>80</v>
      </c>
      <c r="X72" s="1605">
        <f t="shared" ref="X72:X76" si="66">R72+T72</f>
        <v>59.1</v>
      </c>
      <c r="Y72" s="1530">
        <f t="shared" ref="Y72:Y76" si="67">S72+U72</f>
        <v>59.1</v>
      </c>
      <c r="AA72" s="1609" t="s">
        <v>438</v>
      </c>
      <c r="AB72" s="1610"/>
      <c r="AC72" s="1611"/>
      <c r="AD72" s="1610"/>
      <c r="AE72" s="1612"/>
      <c r="AF72" s="1610"/>
      <c r="AG72" s="1613"/>
      <c r="AH72" s="1614">
        <f t="shared" si="56"/>
        <v>0</v>
      </c>
      <c r="AI72" s="1615">
        <f t="shared" si="57"/>
        <v>0</v>
      </c>
      <c r="AJ72" s="1614">
        <f t="shared" si="58"/>
        <v>0</v>
      </c>
      <c r="AK72" s="1616">
        <f t="shared" si="59"/>
        <v>0</v>
      </c>
      <c r="AM72" s="1201" t="s">
        <v>45</v>
      </c>
      <c r="AN72" s="1531">
        <f t="shared" si="62"/>
        <v>153.18</v>
      </c>
      <c r="AO72" s="1617">
        <f t="shared" si="63"/>
        <v>115</v>
      </c>
      <c r="AP72" s="1609" t="s">
        <v>438</v>
      </c>
      <c r="AQ72" s="1618">
        <f t="shared" si="60"/>
        <v>0</v>
      </c>
      <c r="AR72" s="1619">
        <f t="shared" si="61"/>
        <v>0</v>
      </c>
      <c r="AZ72" s="10"/>
      <c r="BA72" s="10"/>
      <c r="BB72" s="10"/>
      <c r="BC72" s="10"/>
      <c r="BD72" s="10"/>
      <c r="BE72" s="10"/>
    </row>
    <row r="73" spans="2:57">
      <c r="B73" s="470"/>
      <c r="C73" s="2028"/>
      <c r="D73" s="1818"/>
      <c r="E73" s="1036" t="s">
        <v>266</v>
      </c>
      <c r="F73" s="617">
        <v>5.4</v>
      </c>
      <c r="G73" s="2019">
        <v>5.4</v>
      </c>
      <c r="H73" s="778"/>
      <c r="I73" s="10"/>
      <c r="J73" s="1482"/>
      <c r="K73" s="778"/>
      <c r="L73" s="10"/>
      <c r="M73" s="1482"/>
      <c r="N73" s="1483"/>
      <c r="O73" s="1414" t="s">
        <v>79</v>
      </c>
      <c r="P73" s="1605"/>
      <c r="Q73" s="1623"/>
      <c r="R73" s="1605">
        <f>I81+I84</f>
        <v>8.75</v>
      </c>
      <c r="S73" s="1608">
        <f>J81+J84</f>
        <v>8.75</v>
      </c>
      <c r="T73" s="1605">
        <f>L97</f>
        <v>1.5</v>
      </c>
      <c r="U73" s="1624">
        <f>M97</f>
        <v>1.5</v>
      </c>
      <c r="V73" s="1605">
        <f t="shared" si="64"/>
        <v>8.75</v>
      </c>
      <c r="W73" s="1608">
        <f t="shared" si="65"/>
        <v>8.75</v>
      </c>
      <c r="X73" s="1605">
        <f t="shared" si="66"/>
        <v>10.25</v>
      </c>
      <c r="Y73" s="1530">
        <f t="shared" si="67"/>
        <v>10.25</v>
      </c>
      <c r="AA73" s="1625" t="s">
        <v>423</v>
      </c>
      <c r="AB73" s="1626">
        <f t="shared" ref="AB73:AG73" si="68">SUM(AB65:AB72)</f>
        <v>8.1</v>
      </c>
      <c r="AC73" s="1627">
        <f t="shared" si="68"/>
        <v>8.1</v>
      </c>
      <c r="AD73" s="1628">
        <f t="shared" si="68"/>
        <v>0</v>
      </c>
      <c r="AE73" s="1629">
        <f t="shared" si="68"/>
        <v>0</v>
      </c>
      <c r="AF73" s="1626">
        <f t="shared" si="68"/>
        <v>0</v>
      </c>
      <c r="AG73" s="1630">
        <f t="shared" si="68"/>
        <v>0</v>
      </c>
      <c r="AH73" s="1631">
        <f t="shared" si="56"/>
        <v>8.1</v>
      </c>
      <c r="AI73" s="1632">
        <f t="shared" si="57"/>
        <v>8.1</v>
      </c>
      <c r="AJ73" s="1631">
        <f t="shared" si="58"/>
        <v>0</v>
      </c>
      <c r="AK73" s="1633">
        <f t="shared" si="59"/>
        <v>0</v>
      </c>
      <c r="AM73" s="1679" t="s">
        <v>953</v>
      </c>
      <c r="AN73" s="1692">
        <f t="shared" ref="AN73:AN101" si="69">P77+R77+T77</f>
        <v>219.95</v>
      </c>
      <c r="AO73" s="1685">
        <f t="shared" ref="AO73:AO101" si="70">Q77+S77+U77</f>
        <v>195.85000000000002</v>
      </c>
      <c r="AP73" s="1625" t="s">
        <v>423</v>
      </c>
      <c r="AQ73" s="1631">
        <f t="shared" si="60"/>
        <v>8.1</v>
      </c>
      <c r="AR73" s="1629">
        <f t="shared" si="61"/>
        <v>8.1</v>
      </c>
      <c r="AZ73" s="10"/>
      <c r="BA73" s="10"/>
      <c r="BB73" s="10"/>
      <c r="BC73" s="10"/>
      <c r="BD73" s="10"/>
      <c r="BE73" s="10"/>
    </row>
    <row r="74" spans="2:57">
      <c r="B74" s="778"/>
      <c r="C74" s="1653"/>
      <c r="D74" s="1482"/>
      <c r="E74" s="1036" t="s">
        <v>93</v>
      </c>
      <c r="F74" s="617">
        <v>5.4</v>
      </c>
      <c r="G74" s="2019">
        <v>5.4</v>
      </c>
      <c r="H74" s="778"/>
      <c r="I74" s="2029"/>
      <c r="J74" s="1482"/>
      <c r="K74" s="778"/>
      <c r="L74" s="10"/>
      <c r="M74" s="1482"/>
      <c r="N74" s="38"/>
      <c r="O74" s="1635" t="s">
        <v>414</v>
      </c>
      <c r="P74" s="1636">
        <f t="shared" ref="P74:U74" si="71">AB73</f>
        <v>8.1</v>
      </c>
      <c r="Q74" s="1637">
        <f t="shared" si="71"/>
        <v>8.1</v>
      </c>
      <c r="R74" s="1636">
        <f t="shared" si="71"/>
        <v>0</v>
      </c>
      <c r="S74" s="1638">
        <f t="shared" si="71"/>
        <v>0</v>
      </c>
      <c r="T74" s="1636">
        <f t="shared" si="71"/>
        <v>0</v>
      </c>
      <c r="U74" s="1639">
        <f t="shared" si="71"/>
        <v>0</v>
      </c>
      <c r="V74" s="1636">
        <f t="shared" si="64"/>
        <v>8.1</v>
      </c>
      <c r="W74" s="1640">
        <f t="shared" si="65"/>
        <v>8.1</v>
      </c>
      <c r="X74" s="1636">
        <f t="shared" si="66"/>
        <v>0</v>
      </c>
      <c r="Y74" s="1638">
        <f t="shared" si="67"/>
        <v>0</v>
      </c>
      <c r="AA74" s="1641" t="s">
        <v>934</v>
      </c>
      <c r="AB74" s="1700"/>
      <c r="AC74" s="2030"/>
      <c r="AD74" s="1509"/>
      <c r="AE74" s="1702"/>
      <c r="AF74" s="1648"/>
      <c r="AG74" s="2031"/>
      <c r="AH74" s="1648">
        <f t="shared" si="56"/>
        <v>0</v>
      </c>
      <c r="AI74" s="1594">
        <f t="shared" si="57"/>
        <v>0</v>
      </c>
      <c r="AJ74" s="1648">
        <f t="shared" si="58"/>
        <v>0</v>
      </c>
      <c r="AK74" s="1592">
        <f t="shared" si="59"/>
        <v>0</v>
      </c>
      <c r="AM74" s="1699" t="s">
        <v>954</v>
      </c>
      <c r="AN74" s="1692">
        <f t="shared" si="69"/>
        <v>0</v>
      </c>
      <c r="AO74" s="1685">
        <f t="shared" si="70"/>
        <v>0</v>
      </c>
      <c r="AP74" s="1641" t="s">
        <v>934</v>
      </c>
      <c r="AQ74" s="1650">
        <f t="shared" si="60"/>
        <v>0</v>
      </c>
      <c r="AR74" s="1651">
        <f t="shared" si="61"/>
        <v>0</v>
      </c>
      <c r="AZ74" s="10"/>
      <c r="BA74" s="10"/>
      <c r="BB74" s="10"/>
      <c r="BC74" s="10"/>
      <c r="BD74" s="10"/>
      <c r="BE74" s="10"/>
    </row>
    <row r="75" spans="2:57" ht="14.25" customHeight="1">
      <c r="B75" s="1777" t="s">
        <v>399</v>
      </c>
      <c r="C75" s="1778"/>
      <c r="D75" s="1837">
        <f>D69+D70+D71+D72+135+25</f>
        <v>500</v>
      </c>
      <c r="E75" s="2032" t="s">
        <v>547</v>
      </c>
      <c r="F75" s="2033">
        <v>25</v>
      </c>
      <c r="G75" s="2034">
        <v>25</v>
      </c>
      <c r="H75" s="203"/>
      <c r="I75" s="1150"/>
      <c r="J75" s="214"/>
      <c r="K75" s="203"/>
      <c r="L75" s="1150"/>
      <c r="M75" s="214"/>
      <c r="N75" s="1483"/>
      <c r="O75" s="1414" t="s">
        <v>105</v>
      </c>
      <c r="P75" s="1605"/>
      <c r="Q75" s="1654"/>
      <c r="R75" s="1605"/>
      <c r="S75" s="1530"/>
      <c r="T75" s="1605">
        <f>I99</f>
        <v>15</v>
      </c>
      <c r="U75" s="1655">
        <f>J99</f>
        <v>15</v>
      </c>
      <c r="V75" s="1605">
        <f t="shared" si="64"/>
        <v>0</v>
      </c>
      <c r="W75" s="1608">
        <f t="shared" si="65"/>
        <v>0</v>
      </c>
      <c r="X75" s="1605">
        <f t="shared" si="66"/>
        <v>15</v>
      </c>
      <c r="Y75" s="1530">
        <f t="shared" si="67"/>
        <v>15</v>
      </c>
      <c r="AA75" s="1656" t="s">
        <v>436</v>
      </c>
      <c r="AB75" s="1657"/>
      <c r="AC75" s="2035"/>
      <c r="AD75" s="1528"/>
      <c r="AE75" s="1675"/>
      <c r="AF75" s="1528"/>
      <c r="AG75" s="1684"/>
      <c r="AH75" s="1528">
        <f t="shared" ref="AH75:AK78" si="72">AB75+AD75</f>
        <v>0</v>
      </c>
      <c r="AI75" s="1608">
        <f t="shared" si="72"/>
        <v>0</v>
      </c>
      <c r="AJ75" s="1528">
        <f t="shared" si="72"/>
        <v>0</v>
      </c>
      <c r="AK75" s="1530">
        <f>AE75+AG75</f>
        <v>0</v>
      </c>
      <c r="AM75" s="1414" t="s">
        <v>70</v>
      </c>
      <c r="AN75" s="1531">
        <f t="shared" si="69"/>
        <v>152.1</v>
      </c>
      <c r="AO75" s="1617">
        <f t="shared" si="70"/>
        <v>137</v>
      </c>
      <c r="AP75" s="1656" t="s">
        <v>436</v>
      </c>
      <c r="AQ75" s="1650">
        <f>AB75+AD75+AF75</f>
        <v>0</v>
      </c>
      <c r="AR75" s="1651">
        <f t="shared" si="61"/>
        <v>0</v>
      </c>
      <c r="AZ75" s="10"/>
      <c r="BA75" s="10"/>
      <c r="BB75" s="10"/>
      <c r="BC75" s="10"/>
      <c r="BD75" s="10"/>
      <c r="BE75" s="10"/>
    </row>
    <row r="76" spans="2:57" ht="15.75" customHeight="1">
      <c r="B76" s="1662"/>
      <c r="C76" s="404" t="s">
        <v>123</v>
      </c>
      <c r="D76" s="171"/>
      <c r="E76" s="2036" t="s">
        <v>624</v>
      </c>
      <c r="F76" s="484"/>
      <c r="G76" s="484"/>
      <c r="H76" s="2037" t="s">
        <v>599</v>
      </c>
      <c r="I76" s="1756"/>
      <c r="J76" s="1756"/>
      <c r="K76" s="2038" t="s">
        <v>515</v>
      </c>
      <c r="L76" s="484"/>
      <c r="M76" s="171"/>
      <c r="N76" s="1483"/>
      <c r="O76" s="1201" t="s">
        <v>45</v>
      </c>
      <c r="P76" s="1605"/>
      <c r="Q76" s="1654"/>
      <c r="R76" s="1671">
        <f>F79+L84</f>
        <v>153.18</v>
      </c>
      <c r="S76" s="1530">
        <f>M84+G79</f>
        <v>115</v>
      </c>
      <c r="T76" s="1605"/>
      <c r="U76" s="1655"/>
      <c r="V76" s="1605">
        <f t="shared" si="64"/>
        <v>153.18</v>
      </c>
      <c r="W76" s="1608">
        <f t="shared" si="65"/>
        <v>115</v>
      </c>
      <c r="X76" s="1605">
        <f t="shared" si="66"/>
        <v>153.18</v>
      </c>
      <c r="Y76" s="1530">
        <f t="shared" si="67"/>
        <v>115</v>
      </c>
      <c r="AA76" s="1673" t="s">
        <v>298</v>
      </c>
      <c r="AB76" s="1657"/>
      <c r="AC76" s="1674"/>
      <c r="AD76" s="1528"/>
      <c r="AE76" s="1675"/>
      <c r="AF76" s="1528"/>
      <c r="AG76" s="1684"/>
      <c r="AH76" s="1528">
        <f t="shared" si="72"/>
        <v>0</v>
      </c>
      <c r="AI76" s="1608">
        <f t="shared" si="72"/>
        <v>0</v>
      </c>
      <c r="AJ76" s="1528">
        <f t="shared" si="72"/>
        <v>0</v>
      </c>
      <c r="AK76" s="1530">
        <f t="shared" si="72"/>
        <v>0</v>
      </c>
      <c r="AM76" s="1717" t="s">
        <v>104</v>
      </c>
      <c r="AN76" s="1531">
        <f t="shared" si="69"/>
        <v>25</v>
      </c>
      <c r="AO76" s="1617">
        <f t="shared" si="70"/>
        <v>25</v>
      </c>
      <c r="AP76" s="1673" t="s">
        <v>298</v>
      </c>
      <c r="AQ76" s="1650">
        <f>AB76+AD76+AF76</f>
        <v>0</v>
      </c>
      <c r="AR76" s="1651">
        <f t="shared" si="61"/>
        <v>0</v>
      </c>
      <c r="AZ76" s="10"/>
      <c r="BA76" s="10"/>
      <c r="BB76" s="10"/>
      <c r="BC76" s="10"/>
      <c r="BD76" s="10"/>
      <c r="BE76" s="10"/>
    </row>
    <row r="77" spans="2:57" ht="15" customHeight="1">
      <c r="B77" s="2039" t="s">
        <v>514</v>
      </c>
      <c r="C77" s="661" t="s">
        <v>515</v>
      </c>
      <c r="D77" s="294">
        <v>60</v>
      </c>
      <c r="E77" s="1603" t="s">
        <v>100</v>
      </c>
      <c r="F77" s="1541" t="s">
        <v>101</v>
      </c>
      <c r="G77" s="1678" t="s">
        <v>102</v>
      </c>
      <c r="H77" s="2040" t="s">
        <v>597</v>
      </c>
      <c r="I77" s="1765"/>
      <c r="J77" s="1765"/>
      <c r="K77" s="2041" t="s">
        <v>517</v>
      </c>
      <c r="L77" s="1765"/>
      <c r="M77" s="1766"/>
      <c r="N77" s="1483"/>
      <c r="O77" s="1679" t="s">
        <v>953</v>
      </c>
      <c r="P77" s="1680">
        <f t="shared" ref="P77:U77" si="73">AB88</f>
        <v>0</v>
      </c>
      <c r="Q77" s="1681">
        <f t="shared" si="73"/>
        <v>0</v>
      </c>
      <c r="R77" s="1682">
        <f t="shared" si="73"/>
        <v>217.95</v>
      </c>
      <c r="S77" s="1683">
        <f t="shared" si="73"/>
        <v>193.85000000000002</v>
      </c>
      <c r="T77" s="1680">
        <f t="shared" si="73"/>
        <v>2</v>
      </c>
      <c r="U77" s="1684">
        <f t="shared" si="73"/>
        <v>2</v>
      </c>
      <c r="V77" s="1682">
        <f t="shared" ref="V77:V107" si="74">P77+R77</f>
        <v>217.95</v>
      </c>
      <c r="W77" s="1685">
        <f t="shared" ref="W77:W107" si="75">Q77+S77</f>
        <v>193.85000000000002</v>
      </c>
      <c r="X77" s="1682">
        <f t="shared" ref="X77:X107" si="76">R77+T77</f>
        <v>219.95</v>
      </c>
      <c r="Y77" s="1683">
        <f t="shared" ref="Y77:Y107" si="77">S77+U77</f>
        <v>195.85000000000002</v>
      </c>
      <c r="AA77" s="1687" t="s">
        <v>495</v>
      </c>
      <c r="AB77" s="1657"/>
      <c r="AC77" s="1688"/>
      <c r="AD77" s="1528">
        <f>L79</f>
        <v>60</v>
      </c>
      <c r="AE77" s="1675">
        <f>M79</f>
        <v>60</v>
      </c>
      <c r="AF77" s="1614"/>
      <c r="AG77" s="2042"/>
      <c r="AH77" s="1614">
        <f t="shared" si="72"/>
        <v>60</v>
      </c>
      <c r="AI77" s="1690">
        <f t="shared" si="72"/>
        <v>60</v>
      </c>
      <c r="AJ77" s="1614">
        <f t="shared" si="72"/>
        <v>60</v>
      </c>
      <c r="AK77" s="1616">
        <f t="shared" si="72"/>
        <v>60</v>
      </c>
      <c r="AM77" s="1414" t="s">
        <v>131</v>
      </c>
      <c r="AN77" s="1531">
        <f t="shared" si="69"/>
        <v>0</v>
      </c>
      <c r="AO77" s="1617">
        <f t="shared" si="70"/>
        <v>0</v>
      </c>
      <c r="AP77" s="1687" t="s">
        <v>495</v>
      </c>
      <c r="AQ77" s="1650">
        <f>AB77+AD77+AF77</f>
        <v>60</v>
      </c>
      <c r="AR77" s="1651">
        <f t="shared" si="61"/>
        <v>60</v>
      </c>
      <c r="AZ77" s="10"/>
      <c r="BA77" s="10"/>
      <c r="BB77" s="10"/>
      <c r="BC77" s="10"/>
      <c r="BD77" s="10"/>
      <c r="BE77" s="10"/>
    </row>
    <row r="78" spans="2:57">
      <c r="B78" s="2043"/>
      <c r="C78" s="1546" t="s">
        <v>516</v>
      </c>
      <c r="D78" s="2044"/>
      <c r="E78" s="2005" t="s">
        <v>74</v>
      </c>
      <c r="F78" s="2045">
        <v>41</v>
      </c>
      <c r="G78" s="2046">
        <v>32.799999999999997</v>
      </c>
      <c r="H78" s="1996" t="s">
        <v>100</v>
      </c>
      <c r="I78" s="1998" t="s">
        <v>101</v>
      </c>
      <c r="J78" s="2047" t="s">
        <v>102</v>
      </c>
      <c r="K78" s="1792" t="s">
        <v>100</v>
      </c>
      <c r="L78" s="1541" t="s">
        <v>101</v>
      </c>
      <c r="M78" s="1542" t="s">
        <v>102</v>
      </c>
      <c r="N78" s="1483"/>
      <c r="O78" s="1699" t="s">
        <v>954</v>
      </c>
      <c r="P78" s="1680">
        <f t="shared" ref="P78:U78" si="78">AB95</f>
        <v>0</v>
      </c>
      <c r="Q78" s="1681">
        <f t="shared" si="78"/>
        <v>0</v>
      </c>
      <c r="R78" s="1680">
        <f t="shared" si="78"/>
        <v>0</v>
      </c>
      <c r="S78" s="1686">
        <f t="shared" si="78"/>
        <v>0</v>
      </c>
      <c r="T78" s="1680">
        <f t="shared" si="78"/>
        <v>0</v>
      </c>
      <c r="U78" s="1684">
        <f t="shared" si="78"/>
        <v>0</v>
      </c>
      <c r="V78" s="1680">
        <f t="shared" si="74"/>
        <v>0</v>
      </c>
      <c r="W78" s="1685">
        <f t="shared" si="75"/>
        <v>0</v>
      </c>
      <c r="X78" s="1680">
        <f t="shared" si="76"/>
        <v>0</v>
      </c>
      <c r="Y78" s="1686">
        <f t="shared" si="77"/>
        <v>0</v>
      </c>
      <c r="AA78" s="1687" t="s">
        <v>63</v>
      </c>
      <c r="AB78" s="1700"/>
      <c r="AC78" s="2030"/>
      <c r="AD78" s="1509"/>
      <c r="AE78" s="1702"/>
      <c r="AF78" s="1528"/>
      <c r="AG78" s="1684"/>
      <c r="AH78" s="1528">
        <f t="shared" si="72"/>
        <v>0</v>
      </c>
      <c r="AI78" s="1608">
        <f t="shared" si="72"/>
        <v>0</v>
      </c>
      <c r="AJ78" s="1528">
        <f t="shared" si="72"/>
        <v>0</v>
      </c>
      <c r="AK78" s="1530">
        <f t="shared" si="72"/>
        <v>0</v>
      </c>
      <c r="AM78" s="1201" t="s">
        <v>85</v>
      </c>
      <c r="AN78" s="1531">
        <f t="shared" si="69"/>
        <v>50.36</v>
      </c>
      <c r="AO78" s="1617">
        <f t="shared" si="70"/>
        <v>42.8</v>
      </c>
      <c r="AP78" s="1687" t="s">
        <v>63</v>
      </c>
      <c r="AQ78" s="1650">
        <f>AB78+AD78+AF78</f>
        <v>0</v>
      </c>
      <c r="AR78" s="1651">
        <f t="shared" si="61"/>
        <v>0</v>
      </c>
      <c r="AZ78" s="10"/>
      <c r="BA78" s="10"/>
      <c r="BB78" s="10"/>
      <c r="BC78" s="10"/>
      <c r="BD78" s="10"/>
      <c r="BE78" s="10"/>
    </row>
    <row r="79" spans="2:57">
      <c r="B79" s="2048" t="s">
        <v>716</v>
      </c>
      <c r="C79" s="658" t="s">
        <v>624</v>
      </c>
      <c r="D79" s="2049">
        <v>200</v>
      </c>
      <c r="E79" s="1559" t="s">
        <v>45</v>
      </c>
      <c r="F79" s="538">
        <v>53.4</v>
      </c>
      <c r="G79" s="2050">
        <v>40</v>
      </c>
      <c r="H79" s="1693" t="s">
        <v>65</v>
      </c>
      <c r="I79" s="2051">
        <v>126</v>
      </c>
      <c r="J79" s="2052">
        <v>104</v>
      </c>
      <c r="K79" s="2053" t="s">
        <v>515</v>
      </c>
      <c r="L79" s="1554">
        <v>60</v>
      </c>
      <c r="M79" s="1555">
        <v>60</v>
      </c>
      <c r="N79" s="1483"/>
      <c r="O79" s="1414" t="s">
        <v>70</v>
      </c>
      <c r="P79" s="1710">
        <f t="shared" ref="P79:U79" si="79">AB103</f>
        <v>138.5</v>
      </c>
      <c r="Q79" s="1711">
        <f t="shared" si="79"/>
        <v>125</v>
      </c>
      <c r="R79" s="1710">
        <f t="shared" si="79"/>
        <v>0</v>
      </c>
      <c r="S79" s="1530">
        <f t="shared" si="79"/>
        <v>0</v>
      </c>
      <c r="T79" s="1710">
        <f t="shared" si="79"/>
        <v>13.6</v>
      </c>
      <c r="U79" s="1655">
        <f t="shared" si="79"/>
        <v>12</v>
      </c>
      <c r="V79" s="1710">
        <f t="shared" si="74"/>
        <v>138.5</v>
      </c>
      <c r="W79" s="1608">
        <f t="shared" si="75"/>
        <v>125</v>
      </c>
      <c r="X79" s="1710">
        <f t="shared" si="76"/>
        <v>13.6</v>
      </c>
      <c r="Y79" s="1530">
        <f t="shared" si="77"/>
        <v>12</v>
      </c>
      <c r="AA79" s="1712" t="s">
        <v>595</v>
      </c>
      <c r="AB79" s="1657"/>
      <c r="AC79" s="2035"/>
      <c r="AD79" s="1528"/>
      <c r="AE79" s="1675"/>
      <c r="AF79" s="1528"/>
      <c r="AG79" s="1684"/>
      <c r="AH79" s="1528">
        <f t="shared" ref="AH79:AH80" si="80">AB79+AD79</f>
        <v>0</v>
      </c>
      <c r="AI79" s="1608">
        <f t="shared" ref="AI79:AI80" si="81">AC79+AE79</f>
        <v>0</v>
      </c>
      <c r="AJ79" s="1528">
        <f t="shared" ref="AJ79:AJ80" si="82">AD79+AF79</f>
        <v>0</v>
      </c>
      <c r="AK79" s="1530">
        <f t="shared" ref="AK79:AK80" si="83">AE79+AG79</f>
        <v>0</v>
      </c>
      <c r="AM79" s="1201" t="s">
        <v>440</v>
      </c>
      <c r="AN79" s="1531">
        <f t="shared" si="69"/>
        <v>0</v>
      </c>
      <c r="AO79" s="1617">
        <f t="shared" si="70"/>
        <v>0</v>
      </c>
      <c r="AP79" s="1712" t="s">
        <v>595</v>
      </c>
      <c r="AQ79" s="1650">
        <f>AB79+AD79+AF79</f>
        <v>0</v>
      </c>
      <c r="AR79" s="1651">
        <f t="shared" si="61"/>
        <v>0</v>
      </c>
      <c r="AZ79" s="10"/>
      <c r="BA79" s="10"/>
      <c r="BB79" s="10"/>
      <c r="BC79" s="10"/>
      <c r="BD79" s="10"/>
      <c r="BE79" s="10"/>
    </row>
    <row r="80" spans="2:57">
      <c r="B80" s="1676" t="s">
        <v>598</v>
      </c>
      <c r="C80" s="661" t="s">
        <v>599</v>
      </c>
      <c r="D80" s="2054">
        <v>100</v>
      </c>
      <c r="E80" s="1559" t="s">
        <v>68</v>
      </c>
      <c r="F80" s="538">
        <v>10</v>
      </c>
      <c r="G80" s="2050">
        <v>8</v>
      </c>
      <c r="H80" s="2055" t="s">
        <v>82</v>
      </c>
      <c r="I80" s="1620">
        <v>5</v>
      </c>
      <c r="J80" s="1561">
        <v>5</v>
      </c>
      <c r="K80" s="2056"/>
      <c r="L80" s="2057"/>
      <c r="M80" s="2058"/>
      <c r="N80" s="1483"/>
      <c r="O80" s="1717" t="s">
        <v>104</v>
      </c>
      <c r="P80" s="1710">
        <f t="shared" ref="P80:U80" si="84">AB107</f>
        <v>0</v>
      </c>
      <c r="Q80" s="1654">
        <f t="shared" si="84"/>
        <v>0</v>
      </c>
      <c r="R80" s="1710">
        <f t="shared" si="84"/>
        <v>25</v>
      </c>
      <c r="S80" s="1608">
        <f t="shared" si="84"/>
        <v>25</v>
      </c>
      <c r="T80" s="1710">
        <f t="shared" si="84"/>
        <v>0</v>
      </c>
      <c r="U80" s="1655">
        <f t="shared" si="84"/>
        <v>0</v>
      </c>
      <c r="V80" s="1605">
        <f t="shared" si="74"/>
        <v>25</v>
      </c>
      <c r="W80" s="1608">
        <f t="shared" si="75"/>
        <v>25</v>
      </c>
      <c r="X80" s="1605">
        <f t="shared" si="76"/>
        <v>25</v>
      </c>
      <c r="Y80" s="1530">
        <f t="shared" si="77"/>
        <v>25</v>
      </c>
      <c r="AA80" s="1656" t="s">
        <v>596</v>
      </c>
      <c r="AB80" s="1657"/>
      <c r="AC80" s="1674"/>
      <c r="AD80" s="1528"/>
      <c r="AE80" s="1675"/>
      <c r="AF80" s="1528"/>
      <c r="AG80" s="1684"/>
      <c r="AH80" s="1528">
        <f t="shared" si="80"/>
        <v>0</v>
      </c>
      <c r="AI80" s="1608">
        <f t="shared" si="81"/>
        <v>0</v>
      </c>
      <c r="AJ80" s="1528">
        <f t="shared" si="82"/>
        <v>0</v>
      </c>
      <c r="AK80" s="1530">
        <f t="shared" si="83"/>
        <v>0</v>
      </c>
      <c r="AM80" s="1414" t="s">
        <v>121</v>
      </c>
      <c r="AN80" s="1531">
        <f t="shared" si="69"/>
        <v>0</v>
      </c>
      <c r="AO80" s="1617">
        <f t="shared" si="70"/>
        <v>0</v>
      </c>
      <c r="AP80" s="1656" t="s">
        <v>596</v>
      </c>
      <c r="AQ80" s="1650">
        <f t="shared" si="60"/>
        <v>0</v>
      </c>
      <c r="AR80" s="1651">
        <f t="shared" si="61"/>
        <v>0</v>
      </c>
      <c r="AZ80" s="10"/>
      <c r="BA80" s="10"/>
      <c r="BB80" s="10"/>
      <c r="BC80" s="10"/>
      <c r="BD80" s="10"/>
      <c r="BE80" s="10"/>
    </row>
    <row r="81" spans="2:57">
      <c r="B81" s="356"/>
      <c r="C81" s="663" t="s">
        <v>597</v>
      </c>
      <c r="D81" s="10"/>
      <c r="E81" s="1716" t="s">
        <v>1011</v>
      </c>
      <c r="F81" s="10"/>
      <c r="G81" s="1482"/>
      <c r="H81" s="1559" t="s">
        <v>79</v>
      </c>
      <c r="I81" s="1620">
        <v>5</v>
      </c>
      <c r="J81" s="1561">
        <v>5</v>
      </c>
      <c r="K81" s="2059" t="s">
        <v>602</v>
      </c>
      <c r="L81" s="1956"/>
      <c r="M81" s="2060"/>
      <c r="N81" s="1483"/>
      <c r="O81" s="1414" t="s">
        <v>131</v>
      </c>
      <c r="P81" s="1605"/>
      <c r="Q81" s="1654"/>
      <c r="R81" s="1605"/>
      <c r="S81" s="1530"/>
      <c r="T81" s="1605"/>
      <c r="U81" s="1655"/>
      <c r="V81" s="1605">
        <f t="shared" si="74"/>
        <v>0</v>
      </c>
      <c r="W81" s="1608">
        <f t="shared" si="75"/>
        <v>0</v>
      </c>
      <c r="X81" s="1605">
        <f t="shared" si="76"/>
        <v>0</v>
      </c>
      <c r="Y81" s="1530">
        <f t="shared" si="77"/>
        <v>0</v>
      </c>
      <c r="AA81" s="1687" t="s">
        <v>125</v>
      </c>
      <c r="AB81" s="1657"/>
      <c r="AC81" s="1674"/>
      <c r="AD81" s="1528"/>
      <c r="AE81" s="1675"/>
      <c r="AF81" s="1528"/>
      <c r="AG81" s="1684"/>
      <c r="AH81" s="1528">
        <f t="shared" ref="AH81:AK88" si="85">AB81+AD81</f>
        <v>0</v>
      </c>
      <c r="AI81" s="1608">
        <f t="shared" si="85"/>
        <v>0</v>
      </c>
      <c r="AJ81" s="1528">
        <f t="shared" si="85"/>
        <v>0</v>
      </c>
      <c r="AK81" s="1530">
        <f t="shared" si="85"/>
        <v>0</v>
      </c>
      <c r="AM81" s="1414" t="s">
        <v>65</v>
      </c>
      <c r="AN81" s="1531">
        <f t="shared" si="69"/>
        <v>126</v>
      </c>
      <c r="AO81" s="1617">
        <f t="shared" si="70"/>
        <v>104</v>
      </c>
      <c r="AP81" s="1687" t="s">
        <v>125</v>
      </c>
      <c r="AQ81" s="1650">
        <f t="shared" si="60"/>
        <v>0</v>
      </c>
      <c r="AR81" s="1651">
        <f t="shared" si="61"/>
        <v>0</v>
      </c>
      <c r="AZ81" s="10"/>
      <c r="BA81" s="10"/>
      <c r="BB81" s="10"/>
      <c r="BC81" s="10"/>
      <c r="BD81" s="10"/>
      <c r="BE81" s="10"/>
    </row>
    <row r="82" spans="2:57" ht="13.5" customHeight="1">
      <c r="B82" s="2061" t="s">
        <v>600</v>
      </c>
      <c r="C82" s="1704" t="s">
        <v>602</v>
      </c>
      <c r="D82" s="2062" t="s">
        <v>713</v>
      </c>
      <c r="E82" s="1559" t="s">
        <v>162</v>
      </c>
      <c r="F82" s="538">
        <v>9.6</v>
      </c>
      <c r="G82" s="2050">
        <v>8</v>
      </c>
      <c r="H82" s="2063" t="s">
        <v>95</v>
      </c>
      <c r="I82" s="1620"/>
      <c r="J82" s="1561"/>
      <c r="K82" s="2064" t="s">
        <v>601</v>
      </c>
      <c r="L82" s="2065"/>
      <c r="M82" s="1999"/>
      <c r="N82" s="1483"/>
      <c r="O82" s="1201" t="s">
        <v>426</v>
      </c>
      <c r="P82" s="1605">
        <f t="shared" ref="P82:U82" si="86">AB110</f>
        <v>0</v>
      </c>
      <c r="Q82" s="1654">
        <f t="shared" si="86"/>
        <v>0</v>
      </c>
      <c r="R82" s="1605">
        <f t="shared" si="86"/>
        <v>0</v>
      </c>
      <c r="S82" s="1530">
        <f t="shared" si="86"/>
        <v>0</v>
      </c>
      <c r="T82" s="1605">
        <f t="shared" si="86"/>
        <v>50.36</v>
      </c>
      <c r="U82" s="1655">
        <f t="shared" si="86"/>
        <v>42.8</v>
      </c>
      <c r="V82" s="1605">
        <f t="shared" si="74"/>
        <v>0</v>
      </c>
      <c r="W82" s="1608">
        <f t="shared" si="75"/>
        <v>0</v>
      </c>
      <c r="X82" s="1605">
        <f t="shared" si="76"/>
        <v>50.36</v>
      </c>
      <c r="Y82" s="1530">
        <f t="shared" si="77"/>
        <v>42.8</v>
      </c>
      <c r="AA82" s="1687" t="s">
        <v>87</v>
      </c>
      <c r="AB82" s="1657"/>
      <c r="AC82" s="1722"/>
      <c r="AD82" s="1528">
        <f>F82</f>
        <v>9.6</v>
      </c>
      <c r="AE82" s="1675">
        <f>G82</f>
        <v>8</v>
      </c>
      <c r="AF82" s="1528"/>
      <c r="AG82" s="1684"/>
      <c r="AH82" s="1528">
        <f t="shared" si="85"/>
        <v>9.6</v>
      </c>
      <c r="AI82" s="1608">
        <f t="shared" si="85"/>
        <v>8</v>
      </c>
      <c r="AJ82" s="1528">
        <f t="shared" si="85"/>
        <v>9.6</v>
      </c>
      <c r="AK82" s="1530">
        <f t="shared" si="85"/>
        <v>8</v>
      </c>
      <c r="AM82" s="1414" t="s">
        <v>60</v>
      </c>
      <c r="AN82" s="1531">
        <f t="shared" si="69"/>
        <v>65.14</v>
      </c>
      <c r="AO82" s="1617">
        <f t="shared" si="70"/>
        <v>62.39</v>
      </c>
      <c r="AP82" s="1687" t="s">
        <v>87</v>
      </c>
      <c r="AQ82" s="1650">
        <f t="shared" si="60"/>
        <v>9.6</v>
      </c>
      <c r="AR82" s="1651">
        <f t="shared" si="61"/>
        <v>8</v>
      </c>
      <c r="AZ82" s="10"/>
      <c r="BA82" s="10"/>
      <c r="BB82" s="10"/>
      <c r="BC82" s="10"/>
      <c r="BD82" s="10"/>
      <c r="BE82" s="10"/>
    </row>
    <row r="83" spans="2:57" ht="14.4" customHeight="1">
      <c r="B83" s="778"/>
      <c r="C83" s="2066" t="s">
        <v>601</v>
      </c>
      <c r="D83" s="10"/>
      <c r="E83" s="1716" t="s">
        <v>1012</v>
      </c>
      <c r="F83" s="10"/>
      <c r="G83" s="1482"/>
      <c r="H83" s="1559" t="s">
        <v>93</v>
      </c>
      <c r="I83" s="1560">
        <v>12.5</v>
      </c>
      <c r="J83" s="1561">
        <v>12.5</v>
      </c>
      <c r="K83" s="1540" t="s">
        <v>100</v>
      </c>
      <c r="L83" s="1541" t="s">
        <v>101</v>
      </c>
      <c r="M83" s="1542" t="s">
        <v>102</v>
      </c>
      <c r="N83" s="1483"/>
      <c r="O83" s="1414" t="s">
        <v>427</v>
      </c>
      <c r="P83" s="1605">
        <f t="shared" ref="P83:U83" si="87">AB114</f>
        <v>0</v>
      </c>
      <c r="Q83" s="1711">
        <f t="shared" si="87"/>
        <v>0</v>
      </c>
      <c r="R83" s="1605">
        <f t="shared" si="87"/>
        <v>0</v>
      </c>
      <c r="S83" s="1608">
        <f t="shared" si="87"/>
        <v>0</v>
      </c>
      <c r="T83" s="1605">
        <f t="shared" si="87"/>
        <v>0</v>
      </c>
      <c r="U83" s="1725">
        <f t="shared" si="87"/>
        <v>0</v>
      </c>
      <c r="V83" s="1605">
        <f t="shared" si="74"/>
        <v>0</v>
      </c>
      <c r="W83" s="1608">
        <f t="shared" si="75"/>
        <v>0</v>
      </c>
      <c r="X83" s="1605">
        <f t="shared" si="76"/>
        <v>0</v>
      </c>
      <c r="Y83" s="1530">
        <f t="shared" si="77"/>
        <v>0</v>
      </c>
      <c r="AA83" s="1687" t="s">
        <v>68</v>
      </c>
      <c r="AB83" s="1657"/>
      <c r="AC83" s="1722"/>
      <c r="AD83" s="1528">
        <f>F80+L88</f>
        <v>101.35</v>
      </c>
      <c r="AE83" s="1675">
        <f>G80+M88</f>
        <v>87.05</v>
      </c>
      <c r="AF83" s="1528"/>
      <c r="AG83" s="1684"/>
      <c r="AH83" s="1528">
        <f t="shared" si="85"/>
        <v>101.35</v>
      </c>
      <c r="AI83" s="1608">
        <f t="shared" si="85"/>
        <v>87.05</v>
      </c>
      <c r="AJ83" s="1528">
        <f t="shared" si="85"/>
        <v>101.35</v>
      </c>
      <c r="AK83" s="1530">
        <f t="shared" si="85"/>
        <v>87.05</v>
      </c>
      <c r="AM83" s="1414" t="s">
        <v>138</v>
      </c>
      <c r="AN83" s="1531">
        <f t="shared" si="69"/>
        <v>0</v>
      </c>
      <c r="AO83" s="1740">
        <f t="shared" si="70"/>
        <v>0</v>
      </c>
      <c r="AP83" s="1687" t="s">
        <v>68</v>
      </c>
      <c r="AQ83" s="1650">
        <f t="shared" si="60"/>
        <v>101.35</v>
      </c>
      <c r="AR83" s="1651">
        <f t="shared" si="61"/>
        <v>87.05</v>
      </c>
      <c r="AZ83" s="10"/>
      <c r="BA83" s="10"/>
      <c r="BB83" s="10"/>
      <c r="BC83" s="10"/>
      <c r="BD83" s="10"/>
      <c r="BE83" s="10"/>
    </row>
    <row r="84" spans="2:57">
      <c r="B84" s="2067" t="s">
        <v>391</v>
      </c>
      <c r="C84" s="2068" t="s">
        <v>168</v>
      </c>
      <c r="D84" s="2054">
        <v>200</v>
      </c>
      <c r="E84" s="1559" t="s">
        <v>608</v>
      </c>
      <c r="F84" s="538">
        <v>4</v>
      </c>
      <c r="G84" s="2050">
        <v>4</v>
      </c>
      <c r="H84" s="1559" t="s">
        <v>79</v>
      </c>
      <c r="I84" s="1620">
        <v>3.75</v>
      </c>
      <c r="J84" s="1561">
        <v>3.75</v>
      </c>
      <c r="K84" s="1693" t="s">
        <v>45</v>
      </c>
      <c r="L84" s="2069">
        <v>99.78</v>
      </c>
      <c r="M84" s="1697">
        <v>75</v>
      </c>
      <c r="N84" s="1483"/>
      <c r="O84" s="1414" t="s">
        <v>121</v>
      </c>
      <c r="P84" s="1605"/>
      <c r="Q84" s="1654"/>
      <c r="R84" s="1605"/>
      <c r="S84" s="1530"/>
      <c r="T84" s="1605"/>
      <c r="U84" s="1655"/>
      <c r="V84" s="1605">
        <f t="shared" si="74"/>
        <v>0</v>
      </c>
      <c r="W84" s="1608">
        <f t="shared" si="75"/>
        <v>0</v>
      </c>
      <c r="X84" s="1605">
        <f t="shared" si="76"/>
        <v>0</v>
      </c>
      <c r="Y84" s="1530">
        <f t="shared" si="77"/>
        <v>0</v>
      </c>
      <c r="AA84" s="1687" t="s">
        <v>74</v>
      </c>
      <c r="AB84" s="1657"/>
      <c r="AC84" s="1674"/>
      <c r="AD84" s="1528">
        <f>F78</f>
        <v>41</v>
      </c>
      <c r="AE84" s="1675">
        <f>G78</f>
        <v>32.799999999999997</v>
      </c>
      <c r="AF84" s="1528"/>
      <c r="AG84" s="1684"/>
      <c r="AH84" s="1528">
        <f t="shared" si="85"/>
        <v>41</v>
      </c>
      <c r="AI84" s="1608">
        <f t="shared" si="85"/>
        <v>32.799999999999997</v>
      </c>
      <c r="AJ84" s="1528">
        <f t="shared" si="85"/>
        <v>41</v>
      </c>
      <c r="AK84" s="1530">
        <f t="shared" si="85"/>
        <v>32.799999999999997</v>
      </c>
      <c r="AM84" s="1414" t="s">
        <v>64</v>
      </c>
      <c r="AN84" s="1531">
        <f t="shared" si="69"/>
        <v>127.7</v>
      </c>
      <c r="AO84" s="1740">
        <f t="shared" si="70"/>
        <v>125</v>
      </c>
      <c r="AP84" s="1687" t="s">
        <v>74</v>
      </c>
      <c r="AQ84" s="1650">
        <f t="shared" si="60"/>
        <v>41</v>
      </c>
      <c r="AR84" s="1651">
        <f t="shared" si="61"/>
        <v>32.799999999999997</v>
      </c>
      <c r="AZ84" s="10"/>
      <c r="BA84" s="10"/>
      <c r="BB84" s="10"/>
      <c r="BC84" s="10"/>
      <c r="BD84" s="10"/>
      <c r="BE84" s="10"/>
    </row>
    <row r="85" spans="2:57">
      <c r="B85" s="2043"/>
      <c r="C85" s="2070" t="s">
        <v>239</v>
      </c>
      <c r="D85" s="2071"/>
      <c r="E85" s="1559" t="s">
        <v>498</v>
      </c>
      <c r="F85" s="1560">
        <v>0.06</v>
      </c>
      <c r="G85" s="2072">
        <v>0.06</v>
      </c>
      <c r="H85" s="1559" t="s">
        <v>81</v>
      </c>
      <c r="I85" s="1773">
        <v>37.5</v>
      </c>
      <c r="J85" s="1572">
        <v>37.5</v>
      </c>
      <c r="K85" s="1716" t="s">
        <v>1021</v>
      </c>
      <c r="L85" s="10"/>
      <c r="M85" s="1482"/>
      <c r="N85" s="1483"/>
      <c r="O85" s="1414" t="s">
        <v>65</v>
      </c>
      <c r="P85" s="1605"/>
      <c r="Q85" s="1654"/>
      <c r="R85" s="1605">
        <f>I79</f>
        <v>126</v>
      </c>
      <c r="S85" s="1530">
        <f>J79</f>
        <v>104</v>
      </c>
      <c r="T85" s="1605"/>
      <c r="U85" s="1655"/>
      <c r="V85" s="1605">
        <f t="shared" si="74"/>
        <v>126</v>
      </c>
      <c r="W85" s="1608">
        <f t="shared" si="75"/>
        <v>104</v>
      </c>
      <c r="X85" s="1605">
        <f t="shared" si="76"/>
        <v>126</v>
      </c>
      <c r="Y85" s="1530">
        <f t="shared" si="77"/>
        <v>104</v>
      </c>
      <c r="AA85" s="1687" t="s">
        <v>128</v>
      </c>
      <c r="AB85" s="1657"/>
      <c r="AC85" s="1730"/>
      <c r="AD85" s="1528"/>
      <c r="AE85" s="1675"/>
      <c r="AF85" s="1528"/>
      <c r="AG85" s="1684"/>
      <c r="AH85" s="1528">
        <f t="shared" si="85"/>
        <v>0</v>
      </c>
      <c r="AI85" s="1608">
        <f t="shared" si="85"/>
        <v>0</v>
      </c>
      <c r="AJ85" s="1528">
        <f t="shared" si="85"/>
        <v>0</v>
      </c>
      <c r="AK85" s="1530">
        <f t="shared" si="85"/>
        <v>0</v>
      </c>
      <c r="AM85" s="1414" t="s">
        <v>47</v>
      </c>
      <c r="AN85" s="1531">
        <f t="shared" si="69"/>
        <v>0</v>
      </c>
      <c r="AO85" s="1740">
        <f t="shared" si="70"/>
        <v>0</v>
      </c>
      <c r="AP85" s="1687" t="s">
        <v>128</v>
      </c>
      <c r="AQ85" s="1650">
        <f t="shared" si="60"/>
        <v>0</v>
      </c>
      <c r="AR85" s="1651">
        <f t="shared" si="61"/>
        <v>0</v>
      </c>
      <c r="AZ85" s="10"/>
      <c r="BA85" s="10"/>
      <c r="BB85" s="10"/>
      <c r="BC85" s="10"/>
      <c r="BD85" s="10"/>
      <c r="BE85" s="10"/>
    </row>
    <row r="86" spans="2:57" ht="14.4" customHeight="1">
      <c r="B86" s="1726" t="s">
        <v>9</v>
      </c>
      <c r="C86" s="1546" t="s">
        <v>10</v>
      </c>
      <c r="D86" s="2073">
        <v>50</v>
      </c>
      <c r="E86" s="1720" t="s">
        <v>96</v>
      </c>
      <c r="F86" s="2074">
        <v>6</v>
      </c>
      <c r="G86" s="2072">
        <v>6</v>
      </c>
      <c r="H86" s="1752" t="s">
        <v>163</v>
      </c>
      <c r="I86" s="1620">
        <v>1E-3</v>
      </c>
      <c r="J86" s="1561">
        <v>1E-3</v>
      </c>
      <c r="K86" s="1559" t="s">
        <v>82</v>
      </c>
      <c r="L86" s="538">
        <v>2.625</v>
      </c>
      <c r="M86" s="2075">
        <v>2.625</v>
      </c>
      <c r="N86" s="1483"/>
      <c r="O86" s="1414" t="s">
        <v>60</v>
      </c>
      <c r="P86" s="1605">
        <f>L71</f>
        <v>52.75</v>
      </c>
      <c r="Q86" s="1782">
        <f>M71</f>
        <v>50</v>
      </c>
      <c r="R86" s="1605"/>
      <c r="S86" s="2076"/>
      <c r="T86" s="1605">
        <f>I98</f>
        <v>12.39</v>
      </c>
      <c r="U86" s="1725">
        <f>J98</f>
        <v>12.39</v>
      </c>
      <c r="V86" s="1605">
        <f t="shared" si="74"/>
        <v>52.75</v>
      </c>
      <c r="W86" s="1608">
        <f t="shared" si="75"/>
        <v>50</v>
      </c>
      <c r="X86" s="1605">
        <f t="shared" si="76"/>
        <v>12.39</v>
      </c>
      <c r="Y86" s="1530">
        <f t="shared" si="77"/>
        <v>12.39</v>
      </c>
      <c r="AA86" s="1687" t="s">
        <v>129</v>
      </c>
      <c r="AB86" s="1657"/>
      <c r="AC86" s="1736"/>
      <c r="AD86" s="1528"/>
      <c r="AE86" s="1675"/>
      <c r="AF86" s="1528"/>
      <c r="AG86" s="1684"/>
      <c r="AH86" s="1528">
        <f t="shared" si="85"/>
        <v>0</v>
      </c>
      <c r="AI86" s="1608">
        <f t="shared" si="85"/>
        <v>0</v>
      </c>
      <c r="AJ86" s="1528">
        <f t="shared" si="85"/>
        <v>0</v>
      </c>
      <c r="AK86" s="1530">
        <f t="shared" si="85"/>
        <v>0</v>
      </c>
      <c r="AM86" s="1414" t="s">
        <v>67</v>
      </c>
      <c r="AN86" s="1531">
        <f t="shared" si="69"/>
        <v>30.549999999999997</v>
      </c>
      <c r="AO86" s="1740">
        <f t="shared" si="70"/>
        <v>30.549999999999997</v>
      </c>
      <c r="AP86" s="1687" t="s">
        <v>129</v>
      </c>
      <c r="AQ86" s="1650">
        <f t="shared" si="60"/>
        <v>0</v>
      </c>
      <c r="AR86" s="1651">
        <f t="shared" si="61"/>
        <v>0</v>
      </c>
      <c r="AZ86" s="10"/>
      <c r="BA86" s="10"/>
      <c r="BB86" s="10"/>
      <c r="BC86" s="10"/>
      <c r="BD86" s="10"/>
      <c r="BE86" s="10"/>
    </row>
    <row r="87" spans="2:57" ht="13.5" customHeight="1">
      <c r="B87" s="1723" t="s">
        <v>9</v>
      </c>
      <c r="C87" s="658" t="s">
        <v>428</v>
      </c>
      <c r="D87" s="720">
        <v>20</v>
      </c>
      <c r="E87" s="1716" t="s">
        <v>1020</v>
      </c>
      <c r="F87" s="10"/>
      <c r="G87" s="1482"/>
      <c r="H87" s="1571" t="s">
        <v>592</v>
      </c>
      <c r="I87" s="2077">
        <v>0.3</v>
      </c>
      <c r="J87" s="2078">
        <v>0.3</v>
      </c>
      <c r="K87" s="1716" t="s">
        <v>1023</v>
      </c>
      <c r="L87" s="10"/>
      <c r="M87" s="1482"/>
      <c r="N87" s="1483"/>
      <c r="O87" s="1414" t="s">
        <v>138</v>
      </c>
      <c r="P87" s="1605"/>
      <c r="Q87" s="1654"/>
      <c r="R87" s="1605"/>
      <c r="S87" s="1530"/>
      <c r="T87" s="1605"/>
      <c r="U87" s="1655"/>
      <c r="V87" s="1605">
        <f t="shared" si="74"/>
        <v>0</v>
      </c>
      <c r="W87" s="1608">
        <f t="shared" si="75"/>
        <v>0</v>
      </c>
      <c r="X87" s="1605">
        <f t="shared" si="76"/>
        <v>0</v>
      </c>
      <c r="Y87" s="1530">
        <f t="shared" si="77"/>
        <v>0</v>
      </c>
      <c r="AA87" s="1656" t="s">
        <v>96</v>
      </c>
      <c r="AB87" s="1737"/>
      <c r="AC87" s="1738"/>
      <c r="AD87" s="2079">
        <f>F86</f>
        <v>6</v>
      </c>
      <c r="AE87" s="1739">
        <f>G86</f>
        <v>6</v>
      </c>
      <c r="AF87" s="1614">
        <f>L99</f>
        <v>2</v>
      </c>
      <c r="AG87" s="2042">
        <f>M99</f>
        <v>2</v>
      </c>
      <c r="AH87" s="1614">
        <f t="shared" si="85"/>
        <v>6</v>
      </c>
      <c r="AI87" s="1690">
        <f t="shared" si="85"/>
        <v>6</v>
      </c>
      <c r="AJ87" s="1614">
        <f t="shared" si="85"/>
        <v>8</v>
      </c>
      <c r="AK87" s="1616">
        <f t="shared" si="85"/>
        <v>8</v>
      </c>
      <c r="AM87" s="1414" t="s">
        <v>82</v>
      </c>
      <c r="AN87" s="1531">
        <f t="shared" si="69"/>
        <v>26.779999999999998</v>
      </c>
      <c r="AO87" s="1740">
        <f t="shared" si="70"/>
        <v>26.779999999999998</v>
      </c>
      <c r="AP87" s="1656" t="s">
        <v>96</v>
      </c>
      <c r="AQ87" s="1650">
        <f t="shared" si="60"/>
        <v>8</v>
      </c>
      <c r="AR87" s="1651">
        <f t="shared" si="61"/>
        <v>8</v>
      </c>
      <c r="AZ87" s="10"/>
      <c r="BA87" s="10"/>
      <c r="BB87" s="10"/>
      <c r="BC87" s="10"/>
      <c r="BD87" s="10"/>
      <c r="BE87" s="10"/>
    </row>
    <row r="88" spans="2:57" ht="14.25" customHeight="1">
      <c r="B88" s="778"/>
      <c r="C88" s="1731"/>
      <c r="D88" s="10"/>
      <c r="E88" s="1559" t="s">
        <v>609</v>
      </c>
      <c r="F88" s="1620">
        <v>1.2</v>
      </c>
      <c r="G88" s="2080">
        <v>1.2</v>
      </c>
      <c r="H88" s="345"/>
      <c r="I88" s="1780"/>
      <c r="J88" s="1781"/>
      <c r="K88" s="1559" t="s">
        <v>300</v>
      </c>
      <c r="L88" s="538">
        <v>91.35</v>
      </c>
      <c r="M88" s="2075">
        <v>79.05</v>
      </c>
      <c r="N88" s="1483"/>
      <c r="O88" s="1414" t="s">
        <v>64</v>
      </c>
      <c r="P88" s="1605">
        <f>F68</f>
        <v>127.7</v>
      </c>
      <c r="Q88" s="1654">
        <f>G68</f>
        <v>125</v>
      </c>
      <c r="R88" s="1605"/>
      <c r="S88" s="1530"/>
      <c r="T88" s="1605"/>
      <c r="U88" s="1655"/>
      <c r="V88" s="1605">
        <f t="shared" si="74"/>
        <v>127.7</v>
      </c>
      <c r="W88" s="1608">
        <f t="shared" si="75"/>
        <v>125</v>
      </c>
      <c r="X88" s="1605">
        <f t="shared" si="76"/>
        <v>0</v>
      </c>
      <c r="Y88" s="1530">
        <f t="shared" si="77"/>
        <v>0</v>
      </c>
      <c r="AA88" s="2081" t="s">
        <v>935</v>
      </c>
      <c r="AB88" s="2082">
        <f t="shared" ref="AB88:AF88" si="88">SUM(AB75:AB87)</f>
        <v>0</v>
      </c>
      <c r="AC88" s="2083">
        <f>SUM(AC75:AC87)</f>
        <v>0</v>
      </c>
      <c r="AD88" s="2084">
        <f t="shared" si="88"/>
        <v>217.95</v>
      </c>
      <c r="AE88" s="2085">
        <f>SUM(AE75:AE87)</f>
        <v>193.85000000000002</v>
      </c>
      <c r="AF88" s="2086">
        <f t="shared" si="88"/>
        <v>2</v>
      </c>
      <c r="AG88" s="2087">
        <f>SUM(AG75:AG87)</f>
        <v>2</v>
      </c>
      <c r="AH88" s="1659">
        <f t="shared" si="85"/>
        <v>217.95</v>
      </c>
      <c r="AI88" s="1608">
        <f t="shared" si="85"/>
        <v>193.85000000000002</v>
      </c>
      <c r="AJ88" s="1659">
        <f t="shared" si="85"/>
        <v>219.95</v>
      </c>
      <c r="AK88" s="1672">
        <f t="shared" si="85"/>
        <v>195.85000000000002</v>
      </c>
      <c r="AM88" s="1414" t="s">
        <v>89</v>
      </c>
      <c r="AN88" s="1531">
        <f t="shared" si="69"/>
        <v>5.0999999999999996</v>
      </c>
      <c r="AO88" s="1740">
        <f t="shared" si="70"/>
        <v>5.0999999999999996</v>
      </c>
      <c r="AP88" s="2081" t="s">
        <v>935</v>
      </c>
      <c r="AQ88" s="1751">
        <f>AB88+AD88+AF88</f>
        <v>219.95</v>
      </c>
      <c r="AR88" s="1651">
        <f t="shared" si="61"/>
        <v>195.85000000000002</v>
      </c>
      <c r="AZ88" s="10"/>
      <c r="BA88" s="10"/>
      <c r="BB88" s="10"/>
      <c r="BC88" s="10"/>
      <c r="BD88" s="10"/>
      <c r="BE88" s="10"/>
    </row>
    <row r="89" spans="2:57" ht="14.25" customHeight="1">
      <c r="B89" s="778"/>
      <c r="C89" s="1731"/>
      <c r="D89" s="10"/>
      <c r="E89" s="1559" t="s">
        <v>592</v>
      </c>
      <c r="F89" s="1741">
        <v>0.55000000000000004</v>
      </c>
      <c r="G89" s="2088">
        <v>0.55000000000000004</v>
      </c>
      <c r="H89" s="802" t="s">
        <v>285</v>
      </c>
      <c r="I89" s="1787"/>
      <c r="J89" s="1670"/>
      <c r="K89" s="1716" t="s">
        <v>1022</v>
      </c>
      <c r="L89" s="10"/>
      <c r="M89" s="1482"/>
      <c r="N89" s="1483"/>
      <c r="O89" s="1414" t="s">
        <v>447</v>
      </c>
      <c r="P89" s="1605"/>
      <c r="Q89" s="1654"/>
      <c r="R89" s="1605"/>
      <c r="S89" s="1530"/>
      <c r="T89" s="1605"/>
      <c r="U89" s="1655"/>
      <c r="V89" s="1605">
        <f t="shared" si="74"/>
        <v>0</v>
      </c>
      <c r="W89" s="1608">
        <f t="shared" si="75"/>
        <v>0</v>
      </c>
      <c r="X89" s="1605">
        <f t="shared" si="76"/>
        <v>0</v>
      </c>
      <c r="Y89" s="1530">
        <f t="shared" si="77"/>
        <v>0</v>
      </c>
      <c r="AA89" s="1641" t="s">
        <v>1067</v>
      </c>
      <c r="AB89" s="1642"/>
      <c r="AC89" s="1643"/>
      <c r="AD89" s="1644"/>
      <c r="AE89" s="1645"/>
      <c r="AF89" s="1644"/>
      <c r="AG89" s="1754"/>
      <c r="AM89" s="1414" t="s">
        <v>130</v>
      </c>
      <c r="AN89" s="1531">
        <f t="shared" si="69"/>
        <v>0.24765000000000004</v>
      </c>
      <c r="AO89" s="1740">
        <f t="shared" si="70"/>
        <v>9.9060000000000006</v>
      </c>
      <c r="AP89" s="1641" t="s">
        <v>1067</v>
      </c>
      <c r="AZ89" s="10"/>
      <c r="BA89" s="10"/>
      <c r="BB89" s="10"/>
      <c r="BC89" s="10"/>
      <c r="BD89" s="10"/>
      <c r="BE89" s="10"/>
    </row>
    <row r="90" spans="2:57" ht="14.4" customHeight="1">
      <c r="B90" s="778"/>
      <c r="C90" s="1731"/>
      <c r="D90" s="10"/>
      <c r="E90" s="1752" t="s">
        <v>163</v>
      </c>
      <c r="F90" s="1741">
        <v>8.0000000000000002E-3</v>
      </c>
      <c r="G90" s="2088">
        <v>8.0000000000000002E-3</v>
      </c>
      <c r="H90" s="2089" t="s">
        <v>100</v>
      </c>
      <c r="I90" s="2090" t="s">
        <v>101</v>
      </c>
      <c r="J90" s="2091" t="s">
        <v>102</v>
      </c>
      <c r="K90" s="1559" t="s">
        <v>82</v>
      </c>
      <c r="L90" s="538">
        <v>2.625</v>
      </c>
      <c r="M90" s="2075">
        <v>2.625</v>
      </c>
      <c r="N90" s="1483"/>
      <c r="O90" s="1414" t="s">
        <v>67</v>
      </c>
      <c r="P90" s="1605">
        <f>F74</f>
        <v>5.4</v>
      </c>
      <c r="Q90" s="1782">
        <f>G74</f>
        <v>5.4</v>
      </c>
      <c r="R90" s="1605">
        <f>F91+I83</f>
        <v>20.149999999999999</v>
      </c>
      <c r="S90" s="1530">
        <f>J83+G91</f>
        <v>20.149999999999999</v>
      </c>
      <c r="T90" s="1605">
        <f>L96</f>
        <v>5</v>
      </c>
      <c r="U90" s="1655">
        <f>M96</f>
        <v>5</v>
      </c>
      <c r="V90" s="1605">
        <f t="shared" si="74"/>
        <v>25.549999999999997</v>
      </c>
      <c r="W90" s="1608">
        <f t="shared" si="75"/>
        <v>25.549999999999997</v>
      </c>
      <c r="X90" s="1605">
        <f t="shared" si="76"/>
        <v>25.15</v>
      </c>
      <c r="Y90" s="1530">
        <f t="shared" si="77"/>
        <v>25.15</v>
      </c>
      <c r="AA90" s="1687"/>
      <c r="AB90" s="1657"/>
      <c r="AC90" s="1674"/>
      <c r="AD90" s="1528"/>
      <c r="AE90" s="1675"/>
      <c r="AF90" s="1528"/>
      <c r="AG90" s="1684"/>
      <c r="AH90" s="1528">
        <f t="shared" ref="AH90:AK96" si="89">AB90+AD90</f>
        <v>0</v>
      </c>
      <c r="AI90" s="1608">
        <f t="shared" si="89"/>
        <v>0</v>
      </c>
      <c r="AJ90" s="1528">
        <f t="shared" si="89"/>
        <v>0</v>
      </c>
      <c r="AK90" s="1530">
        <f t="shared" si="89"/>
        <v>0</v>
      </c>
      <c r="AM90" s="1414" t="s">
        <v>50</v>
      </c>
      <c r="AN90" s="1531">
        <f t="shared" si="69"/>
        <v>32.200000000000003</v>
      </c>
      <c r="AO90" s="1740">
        <f t="shared" si="70"/>
        <v>32.200000000000003</v>
      </c>
      <c r="AP90" s="1687"/>
      <c r="AQ90" s="1650">
        <f t="shared" ref="AQ90:AR95" si="90">AB90+AD90+AF90</f>
        <v>0</v>
      </c>
      <c r="AR90" s="1651">
        <f t="shared" si="90"/>
        <v>0</v>
      </c>
      <c r="AZ90" s="10"/>
      <c r="BA90" s="10"/>
      <c r="BB90" s="10"/>
      <c r="BC90" s="10"/>
      <c r="BD90" s="10"/>
      <c r="BE90" s="10"/>
    </row>
    <row r="91" spans="2:57" ht="13.5" customHeight="1">
      <c r="B91" s="778"/>
      <c r="C91" s="1731"/>
      <c r="D91" s="10"/>
      <c r="E91" s="1752" t="s">
        <v>93</v>
      </c>
      <c r="F91" s="1741">
        <v>7.65</v>
      </c>
      <c r="G91" s="2088">
        <v>7.65</v>
      </c>
      <c r="H91" s="1693" t="s">
        <v>86</v>
      </c>
      <c r="I91" s="1803">
        <v>25</v>
      </c>
      <c r="J91" s="2092">
        <v>25</v>
      </c>
      <c r="K91" s="1559" t="s">
        <v>592</v>
      </c>
      <c r="L91" s="1741">
        <v>0.2</v>
      </c>
      <c r="M91" s="1753">
        <v>0.2</v>
      </c>
      <c r="N91" s="1483"/>
      <c r="O91" s="1414" t="s">
        <v>82</v>
      </c>
      <c r="P91" s="1605">
        <f>F72+I67</f>
        <v>15.4</v>
      </c>
      <c r="Q91" s="1711">
        <f>G72+J67</f>
        <v>15.4</v>
      </c>
      <c r="R91" s="1605">
        <f>I80+L90+L86</f>
        <v>10.25</v>
      </c>
      <c r="S91" s="1608">
        <f>M90+J80+M86</f>
        <v>10.25</v>
      </c>
      <c r="T91" s="1710">
        <f>I100</f>
        <v>1.1299999999999999</v>
      </c>
      <c r="U91" s="1725">
        <f>J100</f>
        <v>1.1299999999999999</v>
      </c>
      <c r="V91" s="1605">
        <f t="shared" si="74"/>
        <v>25.65</v>
      </c>
      <c r="W91" s="1608">
        <f t="shared" si="75"/>
        <v>25.65</v>
      </c>
      <c r="X91" s="1605">
        <f t="shared" si="76"/>
        <v>11.379999999999999</v>
      </c>
      <c r="Y91" s="1530">
        <f t="shared" si="77"/>
        <v>11.379999999999999</v>
      </c>
      <c r="AA91" s="1687" t="s">
        <v>127</v>
      </c>
      <c r="AB91" s="1657"/>
      <c r="AC91" s="1674"/>
      <c r="AD91" s="1528"/>
      <c r="AE91" s="1675"/>
      <c r="AF91" s="1528"/>
      <c r="AG91" s="1684"/>
      <c r="AH91" s="1528">
        <f t="shared" si="89"/>
        <v>0</v>
      </c>
      <c r="AI91" s="1608">
        <f t="shared" si="89"/>
        <v>0</v>
      </c>
      <c r="AJ91" s="1528">
        <f t="shared" si="89"/>
        <v>0</v>
      </c>
      <c r="AK91" s="1530">
        <f t="shared" si="89"/>
        <v>0</v>
      </c>
      <c r="AM91" s="1414" t="s">
        <v>139</v>
      </c>
      <c r="AN91" s="1531">
        <f t="shared" si="69"/>
        <v>0</v>
      </c>
      <c r="AO91" s="1740">
        <f t="shared" si="70"/>
        <v>0</v>
      </c>
      <c r="AP91" s="1687" t="s">
        <v>127</v>
      </c>
      <c r="AQ91" s="1650">
        <f t="shared" si="90"/>
        <v>0</v>
      </c>
      <c r="AR91" s="1651">
        <f t="shared" si="90"/>
        <v>0</v>
      </c>
      <c r="AZ91" s="10"/>
    </row>
    <row r="92" spans="2:57" ht="16.5" customHeight="1">
      <c r="E92" s="1559" t="s">
        <v>581</v>
      </c>
      <c r="F92" s="1620">
        <v>160</v>
      </c>
      <c r="G92" s="1575">
        <v>160</v>
      </c>
      <c r="H92" s="1559" t="s">
        <v>50</v>
      </c>
      <c r="I92" s="1620">
        <v>7</v>
      </c>
      <c r="J92" s="1708">
        <v>7</v>
      </c>
      <c r="K92" s="1716" t="s">
        <v>1024</v>
      </c>
      <c r="L92" s="10"/>
      <c r="M92" s="1482"/>
      <c r="N92" s="1483"/>
      <c r="O92" s="1414" t="s">
        <v>89</v>
      </c>
      <c r="P92" s="1605"/>
      <c r="Q92" s="1654"/>
      <c r="R92" s="1605">
        <f>F84</f>
        <v>4</v>
      </c>
      <c r="S92" s="1530">
        <f>G84</f>
        <v>4</v>
      </c>
      <c r="T92" s="1605">
        <f>I103</f>
        <v>1.1000000000000001</v>
      </c>
      <c r="U92" s="1655">
        <f>J103</f>
        <v>1.1000000000000001</v>
      </c>
      <c r="V92" s="1605">
        <f t="shared" si="74"/>
        <v>4</v>
      </c>
      <c r="W92" s="1608">
        <f t="shared" si="75"/>
        <v>4</v>
      </c>
      <c r="X92" s="1605">
        <f t="shared" si="76"/>
        <v>5.0999999999999996</v>
      </c>
      <c r="Y92" s="1530">
        <f t="shared" si="77"/>
        <v>5.0999999999999996</v>
      </c>
      <c r="AA92" s="1687" t="s">
        <v>126</v>
      </c>
      <c r="AB92" s="1657"/>
      <c r="AC92" s="1730"/>
      <c r="AD92" s="1528"/>
      <c r="AE92" s="1675"/>
      <c r="AF92" s="1528"/>
      <c r="AG92" s="1684"/>
      <c r="AH92" s="1528">
        <f t="shared" si="89"/>
        <v>0</v>
      </c>
      <c r="AI92" s="1608">
        <f t="shared" si="89"/>
        <v>0</v>
      </c>
      <c r="AJ92" s="1528">
        <f t="shared" si="89"/>
        <v>0</v>
      </c>
      <c r="AK92" s="1530">
        <f t="shared" si="89"/>
        <v>0</v>
      </c>
      <c r="AM92" s="1414" t="s">
        <v>52</v>
      </c>
      <c r="AN92" s="1531">
        <f t="shared" si="69"/>
        <v>2</v>
      </c>
      <c r="AO92" s="1740">
        <f t="shared" si="70"/>
        <v>2</v>
      </c>
      <c r="AP92" s="1687" t="s">
        <v>126</v>
      </c>
      <c r="AQ92" s="1650">
        <f t="shared" si="90"/>
        <v>0</v>
      </c>
      <c r="AR92" s="1651">
        <f t="shared" si="90"/>
        <v>0</v>
      </c>
      <c r="AZ92" s="10"/>
    </row>
    <row r="93" spans="2:57" ht="15" customHeight="1">
      <c r="B93" s="1777" t="s">
        <v>400</v>
      </c>
      <c r="C93" s="2093"/>
      <c r="D93" s="1150">
        <f>D77+D79+D80+D84+D86+D87+75+75</f>
        <v>780</v>
      </c>
      <c r="E93" s="2094" t="s">
        <v>448</v>
      </c>
      <c r="F93" s="2095"/>
      <c r="G93" s="2096">
        <v>1</v>
      </c>
      <c r="H93" s="1377" t="s">
        <v>81</v>
      </c>
      <c r="I93" s="1838">
        <v>190</v>
      </c>
      <c r="J93" s="2097">
        <v>190</v>
      </c>
      <c r="K93" s="345"/>
      <c r="L93" s="1780"/>
      <c r="M93" s="1781"/>
      <c r="N93" s="38"/>
      <c r="O93" s="2098" t="s">
        <v>144</v>
      </c>
      <c r="P93" s="1605">
        <f>Q93/1000/0.04</f>
        <v>0.13500000000000001</v>
      </c>
      <c r="Q93" s="1711">
        <f>G71</f>
        <v>5.4</v>
      </c>
      <c r="R93" s="1605"/>
      <c r="S93" s="1608"/>
      <c r="T93" s="2099">
        <f>U93/1000/0.04</f>
        <v>0.11265000000000001</v>
      </c>
      <c r="U93" s="1725">
        <f>J101</f>
        <v>4.5060000000000002</v>
      </c>
      <c r="V93" s="1605">
        <f t="shared" si="74"/>
        <v>0.13500000000000001</v>
      </c>
      <c r="W93" s="1608">
        <f t="shared" si="75"/>
        <v>5.4</v>
      </c>
      <c r="X93" s="1605">
        <f t="shared" si="76"/>
        <v>0.11265000000000001</v>
      </c>
      <c r="Y93" s="1530">
        <f t="shared" si="77"/>
        <v>4.5060000000000002</v>
      </c>
      <c r="AA93" s="1687" t="s">
        <v>434</v>
      </c>
      <c r="AB93" s="1657"/>
      <c r="AC93" s="1736"/>
      <c r="AD93" s="1528"/>
      <c r="AE93" s="1675"/>
      <c r="AF93" s="1528"/>
      <c r="AG93" s="1684"/>
      <c r="AH93" s="1528">
        <f t="shared" si="89"/>
        <v>0</v>
      </c>
      <c r="AI93" s="1608">
        <f t="shared" si="89"/>
        <v>0</v>
      </c>
      <c r="AJ93" s="1528">
        <f t="shared" si="89"/>
        <v>0</v>
      </c>
      <c r="AK93" s="1530">
        <f t="shared" si="89"/>
        <v>0</v>
      </c>
      <c r="AM93" s="1414" t="s">
        <v>137</v>
      </c>
      <c r="AN93" s="1531">
        <f t="shared" si="69"/>
        <v>0</v>
      </c>
      <c r="AO93" s="1740">
        <f t="shared" si="70"/>
        <v>0</v>
      </c>
      <c r="AP93" s="1687" t="s">
        <v>434</v>
      </c>
      <c r="AQ93" s="1650">
        <f t="shared" si="90"/>
        <v>0</v>
      </c>
      <c r="AR93" s="1651">
        <f t="shared" si="90"/>
        <v>0</v>
      </c>
      <c r="AZ93" s="10"/>
    </row>
    <row r="94" spans="2:57" ht="14.25" customHeight="1">
      <c r="B94" s="1662"/>
      <c r="C94" s="404" t="s">
        <v>244</v>
      </c>
      <c r="D94" s="2100"/>
      <c r="E94" s="2101" t="s">
        <v>735</v>
      </c>
      <c r="F94" s="2102"/>
      <c r="G94" s="2103"/>
      <c r="H94" s="2104" t="s">
        <v>830</v>
      </c>
      <c r="I94" s="1787"/>
      <c r="J94" s="1787"/>
      <c r="K94" s="2105"/>
      <c r="L94" s="2106"/>
      <c r="M94" s="1788"/>
      <c r="N94" s="38"/>
      <c r="O94" s="1414" t="s">
        <v>50</v>
      </c>
      <c r="P94" s="1734">
        <f>F70+L69</f>
        <v>17</v>
      </c>
      <c r="Q94" s="1782">
        <f>G70+M69</f>
        <v>17</v>
      </c>
      <c r="R94" s="1605">
        <f>F88+I92</f>
        <v>8.1999999999999993</v>
      </c>
      <c r="S94" s="1672">
        <f>J92+G88</f>
        <v>8.1999999999999993</v>
      </c>
      <c r="T94" s="1605">
        <f>F96</f>
        <v>7</v>
      </c>
      <c r="U94" s="1624">
        <f>G96</f>
        <v>7</v>
      </c>
      <c r="V94" s="1605">
        <f t="shared" si="74"/>
        <v>25.2</v>
      </c>
      <c r="W94" s="1608">
        <f t="shared" si="75"/>
        <v>25.2</v>
      </c>
      <c r="X94" s="1605">
        <f t="shared" si="76"/>
        <v>15.2</v>
      </c>
      <c r="Y94" s="1530">
        <f t="shared" si="77"/>
        <v>15.2</v>
      </c>
      <c r="AA94" s="1656"/>
      <c r="AB94" s="1737"/>
      <c r="AC94" s="2107"/>
      <c r="AD94" s="2108"/>
      <c r="AE94" s="1739"/>
      <c r="AF94" s="1614"/>
      <c r="AG94" s="2042"/>
      <c r="AH94" s="1614">
        <f t="shared" si="89"/>
        <v>0</v>
      </c>
      <c r="AI94" s="1690">
        <f t="shared" si="89"/>
        <v>0</v>
      </c>
      <c r="AJ94" s="1614">
        <f t="shared" si="89"/>
        <v>0</v>
      </c>
      <c r="AK94" s="1616">
        <f t="shared" si="89"/>
        <v>0</v>
      </c>
      <c r="AM94" s="1414" t="s">
        <v>136</v>
      </c>
      <c r="AN94" s="1531">
        <f t="shared" si="69"/>
        <v>0</v>
      </c>
      <c r="AO94" s="1740">
        <f t="shared" si="70"/>
        <v>0</v>
      </c>
      <c r="AP94" s="2109"/>
      <c r="AQ94" s="2110">
        <f t="shared" si="90"/>
        <v>0</v>
      </c>
      <c r="AR94" s="2111">
        <f t="shared" si="90"/>
        <v>0</v>
      </c>
      <c r="AZ94" s="10"/>
    </row>
    <row r="95" spans="2:57" ht="13.5" customHeight="1">
      <c r="B95" s="2112" t="s">
        <v>736</v>
      </c>
      <c r="C95" s="658" t="s">
        <v>735</v>
      </c>
      <c r="D95" s="380">
        <v>200</v>
      </c>
      <c r="E95" s="1540" t="s">
        <v>100</v>
      </c>
      <c r="F95" s="2090" t="s">
        <v>101</v>
      </c>
      <c r="G95" s="2091" t="s">
        <v>102</v>
      </c>
      <c r="H95" s="2113" t="s">
        <v>100</v>
      </c>
      <c r="I95" s="2114" t="s">
        <v>101</v>
      </c>
      <c r="J95" s="2115" t="s">
        <v>102</v>
      </c>
      <c r="K95" s="1540" t="s">
        <v>100</v>
      </c>
      <c r="L95" s="1541" t="s">
        <v>101</v>
      </c>
      <c r="M95" s="1542" t="s">
        <v>102</v>
      </c>
      <c r="N95" s="38"/>
      <c r="O95" s="1414" t="s">
        <v>139</v>
      </c>
      <c r="P95" s="1605"/>
      <c r="Q95" s="1654"/>
      <c r="R95" s="1605"/>
      <c r="S95" s="1530"/>
      <c r="T95" s="1605"/>
      <c r="U95" s="1655"/>
      <c r="V95" s="1605">
        <f t="shared" si="74"/>
        <v>0</v>
      </c>
      <c r="W95" s="1608">
        <f t="shared" si="75"/>
        <v>0</v>
      </c>
      <c r="X95" s="1605">
        <f t="shared" si="76"/>
        <v>0</v>
      </c>
      <c r="Y95" s="1530">
        <f t="shared" si="77"/>
        <v>0</v>
      </c>
      <c r="AA95" s="2081" t="s">
        <v>936</v>
      </c>
      <c r="AB95" s="2116">
        <f>SUM(AB90:AB94)</f>
        <v>0</v>
      </c>
      <c r="AC95" s="2117">
        <f t="shared" ref="AC95:AF95" si="91">SUM(AC90:AC94)</f>
        <v>0</v>
      </c>
      <c r="AD95" s="2118">
        <f t="shared" si="91"/>
        <v>0</v>
      </c>
      <c r="AE95" s="2117">
        <f>SUM(AE90:AE94)</f>
        <v>0</v>
      </c>
      <c r="AF95" s="2118">
        <f t="shared" si="91"/>
        <v>0</v>
      </c>
      <c r="AG95" s="2117">
        <f>SUM(AG90:AG94)</f>
        <v>0</v>
      </c>
      <c r="AH95" s="2119">
        <f t="shared" si="89"/>
        <v>0</v>
      </c>
      <c r="AI95" s="2120">
        <f t="shared" si="89"/>
        <v>0</v>
      </c>
      <c r="AJ95" s="2119">
        <f t="shared" si="89"/>
        <v>0</v>
      </c>
      <c r="AK95" s="2121">
        <f t="shared" si="89"/>
        <v>0</v>
      </c>
      <c r="AM95" s="1414" t="s">
        <v>77</v>
      </c>
      <c r="AN95" s="1531">
        <f t="shared" si="69"/>
        <v>0</v>
      </c>
      <c r="AO95" s="1740">
        <f t="shared" si="70"/>
        <v>0</v>
      </c>
      <c r="AP95" s="2081" t="s">
        <v>936</v>
      </c>
      <c r="AQ95" s="2122">
        <f t="shared" si="90"/>
        <v>0</v>
      </c>
      <c r="AR95" s="1800">
        <f t="shared" si="90"/>
        <v>0</v>
      </c>
      <c r="AZ95" s="10"/>
    </row>
    <row r="96" spans="2:57" ht="14.4" customHeight="1">
      <c r="B96" s="1676" t="s">
        <v>987</v>
      </c>
      <c r="C96" s="661" t="s">
        <v>829</v>
      </c>
      <c r="D96" s="294" t="s">
        <v>810</v>
      </c>
      <c r="E96" s="2123" t="s">
        <v>609</v>
      </c>
      <c r="F96" s="2124">
        <v>7</v>
      </c>
      <c r="G96" s="2125">
        <v>7</v>
      </c>
      <c r="H96" s="2126" t="s">
        <v>85</v>
      </c>
      <c r="I96" s="2006">
        <v>50.36</v>
      </c>
      <c r="J96" s="2127">
        <v>42.8</v>
      </c>
      <c r="K96" s="2128" t="s">
        <v>93</v>
      </c>
      <c r="L96" s="1803">
        <v>5</v>
      </c>
      <c r="M96" s="1697">
        <v>5</v>
      </c>
      <c r="N96" s="38"/>
      <c r="O96" s="1414" t="s">
        <v>444</v>
      </c>
      <c r="P96" s="1605">
        <f>L67</f>
        <v>1</v>
      </c>
      <c r="Q96" s="1654">
        <f>M67</f>
        <v>1</v>
      </c>
      <c r="R96" s="1605"/>
      <c r="S96" s="1530"/>
      <c r="T96" s="1605">
        <f>F98</f>
        <v>1</v>
      </c>
      <c r="U96" s="1655">
        <f>G98</f>
        <v>1</v>
      </c>
      <c r="V96" s="1605">
        <f t="shared" si="74"/>
        <v>1</v>
      </c>
      <c r="W96" s="1608">
        <f t="shared" si="75"/>
        <v>1</v>
      </c>
      <c r="X96" s="1605">
        <f t="shared" si="76"/>
        <v>1</v>
      </c>
      <c r="Y96" s="1530">
        <f t="shared" si="77"/>
        <v>1</v>
      </c>
      <c r="AA96" s="2129" t="s">
        <v>937</v>
      </c>
      <c r="AB96" s="2130">
        <f>AB88+AB95</f>
        <v>0</v>
      </c>
      <c r="AC96" s="2131">
        <f t="shared" ref="AC96" si="92">AC88+AC95</f>
        <v>0</v>
      </c>
      <c r="AD96" s="2130">
        <f t="shared" ref="AD96" si="93">AD88+AD95</f>
        <v>217.95</v>
      </c>
      <c r="AE96" s="2132">
        <f t="shared" ref="AE96" si="94">AE88+AE95</f>
        <v>193.85000000000002</v>
      </c>
      <c r="AF96" s="2130">
        <f t="shared" ref="AF96" si="95">AF88+AF95</f>
        <v>2</v>
      </c>
      <c r="AG96" s="2132">
        <f>AG88+AG95</f>
        <v>2</v>
      </c>
      <c r="AH96" s="2133">
        <f t="shared" si="89"/>
        <v>217.95</v>
      </c>
      <c r="AI96" s="2134">
        <f t="shared" si="89"/>
        <v>193.85000000000002</v>
      </c>
      <c r="AJ96" s="2133">
        <f t="shared" si="89"/>
        <v>219.95</v>
      </c>
      <c r="AK96" s="2135">
        <f t="shared" si="89"/>
        <v>195.85000000000002</v>
      </c>
      <c r="AM96" s="1414" t="s">
        <v>54</v>
      </c>
      <c r="AN96" s="1531">
        <f t="shared" si="69"/>
        <v>1.25</v>
      </c>
      <c r="AO96" s="1740">
        <f t="shared" si="70"/>
        <v>1.25</v>
      </c>
      <c r="AP96" s="2136" t="s">
        <v>134</v>
      </c>
      <c r="AQ96" s="1799">
        <f>AB96+AD96+AF96</f>
        <v>219.95</v>
      </c>
      <c r="AR96" s="1800">
        <f>AC96+AE96+AG96</f>
        <v>195.85000000000002</v>
      </c>
      <c r="AZ96" s="10"/>
    </row>
    <row r="97" spans="2:52" ht="14.25" customHeight="1">
      <c r="B97" s="778"/>
      <c r="C97" s="1714" t="s">
        <v>828</v>
      </c>
      <c r="D97" s="1482"/>
      <c r="E97" s="2137" t="s">
        <v>246</v>
      </c>
      <c r="F97" s="2138">
        <v>13.6</v>
      </c>
      <c r="G97" s="1575">
        <v>12</v>
      </c>
      <c r="H97" s="1720" t="s">
        <v>78</v>
      </c>
      <c r="I97" s="1620">
        <v>9.1</v>
      </c>
      <c r="J97" s="2139">
        <v>9.1</v>
      </c>
      <c r="K97" s="695" t="s">
        <v>79</v>
      </c>
      <c r="L97" s="1620">
        <v>1.5</v>
      </c>
      <c r="M97" s="1561">
        <v>1.5</v>
      </c>
      <c r="N97" s="38"/>
      <c r="O97" s="1414" t="s">
        <v>137</v>
      </c>
      <c r="P97" s="1605"/>
      <c r="Q97" s="1654"/>
      <c r="R97" s="1605"/>
      <c r="S97" s="1530"/>
      <c r="T97" s="1605"/>
      <c r="U97" s="1655"/>
      <c r="V97" s="1605">
        <f t="shared" si="74"/>
        <v>0</v>
      </c>
      <c r="W97" s="1608">
        <f t="shared" si="75"/>
        <v>0</v>
      </c>
      <c r="X97" s="1605">
        <f t="shared" si="76"/>
        <v>0</v>
      </c>
      <c r="Y97" s="1530">
        <f t="shared" si="77"/>
        <v>0</v>
      </c>
      <c r="AA97" s="2140" t="s">
        <v>415</v>
      </c>
      <c r="AB97" s="2141"/>
      <c r="AC97" s="2141"/>
      <c r="AD97" s="2141"/>
      <c r="AE97" s="2141"/>
      <c r="AF97" s="2141"/>
      <c r="AG97" s="2141"/>
      <c r="AH97" s="2141"/>
      <c r="AI97" s="2141"/>
      <c r="AJ97" s="2141"/>
      <c r="AK97" s="1993"/>
      <c r="AM97" s="1414" t="s">
        <v>116</v>
      </c>
      <c r="AN97" s="1531">
        <f t="shared" si="69"/>
        <v>0</v>
      </c>
      <c r="AO97" s="1740">
        <f t="shared" si="70"/>
        <v>0</v>
      </c>
      <c r="AP97" s="1815" t="s">
        <v>415</v>
      </c>
      <c r="AQ97" s="1531"/>
      <c r="AR97" s="1482"/>
      <c r="AZ97" s="10"/>
    </row>
    <row r="98" spans="2:52">
      <c r="B98" s="1723" t="s">
        <v>9</v>
      </c>
      <c r="C98" s="658" t="s">
        <v>428</v>
      </c>
      <c r="D98" s="246">
        <v>20</v>
      </c>
      <c r="E98" s="1559" t="s">
        <v>92</v>
      </c>
      <c r="F98" s="1620">
        <v>1</v>
      </c>
      <c r="G98" s="1621">
        <v>1</v>
      </c>
      <c r="H98" s="1720" t="s">
        <v>762</v>
      </c>
      <c r="I98" s="1741">
        <v>12.39</v>
      </c>
      <c r="J98" s="2142">
        <v>12.39</v>
      </c>
      <c r="K98" s="695" t="s">
        <v>81</v>
      </c>
      <c r="L98" s="1741">
        <v>15</v>
      </c>
      <c r="M98" s="1753">
        <v>15</v>
      </c>
      <c r="N98" s="1483"/>
      <c r="O98" s="1414" t="s">
        <v>136</v>
      </c>
      <c r="P98" s="1605"/>
      <c r="Q98" s="1654"/>
      <c r="R98" s="1605"/>
      <c r="S98" s="1530"/>
      <c r="T98" s="1605"/>
      <c r="U98" s="1655"/>
      <c r="V98" s="1605">
        <f t="shared" si="74"/>
        <v>0</v>
      </c>
      <c r="W98" s="1608">
        <f t="shared" si="75"/>
        <v>0</v>
      </c>
      <c r="X98" s="1605">
        <f t="shared" si="76"/>
        <v>0</v>
      </c>
      <c r="Y98" s="1530">
        <f t="shared" si="77"/>
        <v>0</v>
      </c>
      <c r="AA98" s="1819" t="s">
        <v>547</v>
      </c>
      <c r="AB98" s="2143">
        <f>F75</f>
        <v>25</v>
      </c>
      <c r="AC98" s="1821">
        <f>G75</f>
        <v>25</v>
      </c>
      <c r="AD98" s="1657"/>
      <c r="AE98" s="1532"/>
      <c r="AF98" s="1657"/>
      <c r="AG98" s="2144"/>
      <c r="AH98" s="1528">
        <f t="shared" ref="AH98:AK101" si="96">AB98+AD98</f>
        <v>25</v>
      </c>
      <c r="AI98" s="1813">
        <f t="shared" si="96"/>
        <v>25</v>
      </c>
      <c r="AJ98" s="1528">
        <f t="shared" si="96"/>
        <v>0</v>
      </c>
      <c r="AK98" s="1814">
        <f t="shared" si="96"/>
        <v>0</v>
      </c>
      <c r="AM98" s="1849" t="s">
        <v>167</v>
      </c>
      <c r="AN98" s="1531">
        <f t="shared" si="69"/>
        <v>1.0693999999999999</v>
      </c>
      <c r="AO98" s="1740">
        <f t="shared" si="70"/>
        <v>1.0693999999999999</v>
      </c>
      <c r="AP98" s="1824" t="s">
        <v>416</v>
      </c>
      <c r="AQ98" s="1713">
        <f t="shared" ref="AQ98:AQ113" si="97">AB99+AD99+AF99</f>
        <v>127.1</v>
      </c>
      <c r="AR98" s="1532">
        <f t="shared" ref="AR98:AR113" si="98">AC99+AE99+AG99</f>
        <v>112</v>
      </c>
      <c r="AV98" s="10"/>
      <c r="AW98" s="10"/>
      <c r="AX98" s="10"/>
      <c r="AY98" s="10"/>
      <c r="AZ98" s="10"/>
    </row>
    <row r="99" spans="2:52" ht="15" customHeight="1">
      <c r="B99" s="778"/>
      <c r="C99" s="1731"/>
      <c r="D99" s="1482"/>
      <c r="E99" s="1720" t="s">
        <v>81</v>
      </c>
      <c r="F99" s="2145">
        <v>185</v>
      </c>
      <c r="G99" s="1561"/>
      <c r="H99" s="1559" t="s">
        <v>105</v>
      </c>
      <c r="I99" s="538">
        <v>15</v>
      </c>
      <c r="J99" s="2146">
        <v>15</v>
      </c>
      <c r="K99" s="256" t="s">
        <v>765</v>
      </c>
      <c r="L99" s="1560">
        <v>2</v>
      </c>
      <c r="M99" s="1561">
        <v>2</v>
      </c>
      <c r="N99" s="1483"/>
      <c r="O99" s="1414" t="s">
        <v>77</v>
      </c>
      <c r="P99" s="1605"/>
      <c r="Q99" s="1654"/>
      <c r="R99" s="1605"/>
      <c r="S99" s="1530"/>
      <c r="T99" s="1605"/>
      <c r="U99" s="1655"/>
      <c r="V99" s="1605">
        <f t="shared" si="74"/>
        <v>0</v>
      </c>
      <c r="W99" s="1608">
        <f t="shared" si="75"/>
        <v>0</v>
      </c>
      <c r="X99" s="1605">
        <f t="shared" si="76"/>
        <v>0</v>
      </c>
      <c r="Y99" s="1530">
        <f t="shared" si="77"/>
        <v>0</v>
      </c>
      <c r="AA99" s="1828" t="s">
        <v>416</v>
      </c>
      <c r="AB99" s="1829">
        <f>I71</f>
        <v>113.5</v>
      </c>
      <c r="AC99" s="1830">
        <f>J71</f>
        <v>100</v>
      </c>
      <c r="AD99" s="1657"/>
      <c r="AE99" s="2147"/>
      <c r="AF99" s="1528">
        <f>F97</f>
        <v>13.6</v>
      </c>
      <c r="AG99" s="1834">
        <f>G97</f>
        <v>12</v>
      </c>
      <c r="AH99" s="1528">
        <f t="shared" si="96"/>
        <v>113.5</v>
      </c>
      <c r="AI99" s="1813">
        <f t="shared" si="96"/>
        <v>100</v>
      </c>
      <c r="AJ99" s="1528">
        <f t="shared" si="96"/>
        <v>13.6</v>
      </c>
      <c r="AK99" s="1814">
        <f t="shared" si="96"/>
        <v>12</v>
      </c>
      <c r="AM99" s="1866" t="s">
        <v>163</v>
      </c>
      <c r="AN99" s="1531">
        <f t="shared" si="69"/>
        <v>9.4000000000000004E-3</v>
      </c>
      <c r="AO99" s="1740">
        <f t="shared" si="70"/>
        <v>9.4000000000000004E-3</v>
      </c>
      <c r="AP99" s="1835" t="s">
        <v>417</v>
      </c>
      <c r="AQ99" s="1531">
        <f t="shared" si="97"/>
        <v>0</v>
      </c>
      <c r="AR99" s="1532">
        <f t="shared" si="98"/>
        <v>0</v>
      </c>
      <c r="AV99" s="10"/>
      <c r="AW99" s="10"/>
      <c r="AX99" s="10"/>
      <c r="AY99" s="10"/>
      <c r="AZ99" s="10"/>
    </row>
    <row r="100" spans="2:52" ht="13.5" customHeight="1">
      <c r="B100" s="778"/>
      <c r="C100" s="1731"/>
      <c r="D100" s="1482"/>
      <c r="E100" s="778"/>
      <c r="F100" s="10"/>
      <c r="G100" s="1482"/>
      <c r="H100" s="1559" t="s">
        <v>82</v>
      </c>
      <c r="I100" s="2148">
        <v>1.1299999999999999</v>
      </c>
      <c r="J100" s="2149">
        <v>1.1299999999999999</v>
      </c>
      <c r="K100" s="2150" t="s">
        <v>764</v>
      </c>
      <c r="L100" s="2151">
        <v>4.0000000000000002E-4</v>
      </c>
      <c r="M100" s="1621">
        <v>4.0000000000000002E-4</v>
      </c>
      <c r="N100" s="1483"/>
      <c r="O100" s="1201" t="s">
        <v>445</v>
      </c>
      <c r="P100" s="1605"/>
      <c r="Q100" s="1654"/>
      <c r="R100" s="1605">
        <f>F89+I87+L91</f>
        <v>1.05</v>
      </c>
      <c r="S100" s="1530">
        <f>G89+J87+M91</f>
        <v>1.05</v>
      </c>
      <c r="T100" s="1605">
        <f>L101</f>
        <v>0.2</v>
      </c>
      <c r="U100" s="1655">
        <f>M101</f>
        <v>0.2</v>
      </c>
      <c r="V100" s="1605">
        <f t="shared" si="74"/>
        <v>1.05</v>
      </c>
      <c r="W100" s="1608">
        <f t="shared" si="75"/>
        <v>1.05</v>
      </c>
      <c r="X100" s="1605">
        <f t="shared" si="76"/>
        <v>1.25</v>
      </c>
      <c r="Y100" s="1530">
        <f t="shared" si="77"/>
        <v>1.25</v>
      </c>
      <c r="AA100" s="1840" t="s">
        <v>417</v>
      </c>
      <c r="AB100" s="1525"/>
      <c r="AC100" s="1841"/>
      <c r="AD100" s="1657"/>
      <c r="AE100" s="2152"/>
      <c r="AF100" s="1812"/>
      <c r="AG100" s="1844"/>
      <c r="AH100" s="1528">
        <f t="shared" si="96"/>
        <v>0</v>
      </c>
      <c r="AI100" s="1813">
        <f t="shared" si="96"/>
        <v>0</v>
      </c>
      <c r="AJ100" s="1528">
        <f t="shared" si="96"/>
        <v>0</v>
      </c>
      <c r="AK100" s="1814">
        <f t="shared" si="96"/>
        <v>0</v>
      </c>
      <c r="AM100" s="1882" t="s">
        <v>409</v>
      </c>
      <c r="AN100" s="1531">
        <f t="shared" si="69"/>
        <v>1</v>
      </c>
      <c r="AO100" s="1740">
        <f t="shared" si="70"/>
        <v>1</v>
      </c>
      <c r="AP100" s="1845" t="s">
        <v>418</v>
      </c>
      <c r="AQ100" s="1531">
        <f t="shared" si="97"/>
        <v>0</v>
      </c>
      <c r="AR100" s="1532">
        <f t="shared" si="98"/>
        <v>0</v>
      </c>
      <c r="AV100" s="10"/>
      <c r="AW100" s="10"/>
      <c r="AX100" s="10"/>
      <c r="AY100" s="10"/>
      <c r="AZ100" s="10"/>
    </row>
    <row r="101" spans="2:52" ht="15.75" customHeight="1">
      <c r="B101" s="778"/>
      <c r="C101" s="1731"/>
      <c r="D101" s="1482"/>
      <c r="E101" s="778"/>
      <c r="F101" s="10"/>
      <c r="G101" s="1482"/>
      <c r="H101" s="1559" t="s">
        <v>164</v>
      </c>
      <c r="I101" s="2153" t="s">
        <v>811</v>
      </c>
      <c r="J101" s="2142">
        <v>4.5060000000000002</v>
      </c>
      <c r="K101" s="373" t="s">
        <v>592</v>
      </c>
      <c r="L101" s="2077">
        <v>0.2</v>
      </c>
      <c r="M101" s="2078">
        <v>0.2</v>
      </c>
      <c r="N101" s="1483"/>
      <c r="O101" s="1414" t="s">
        <v>446</v>
      </c>
      <c r="P101" s="1605"/>
      <c r="Q101" s="1654"/>
      <c r="R101" s="1605"/>
      <c r="S101" s="1530"/>
      <c r="T101" s="1605"/>
      <c r="U101" s="1655"/>
      <c r="V101" s="1605">
        <f t="shared" si="74"/>
        <v>0</v>
      </c>
      <c r="W101" s="1608">
        <f t="shared" si="75"/>
        <v>0</v>
      </c>
      <c r="X101" s="1605">
        <f t="shared" si="76"/>
        <v>0</v>
      </c>
      <c r="Y101" s="1530">
        <f t="shared" si="77"/>
        <v>0</v>
      </c>
      <c r="AA101" s="1846" t="s">
        <v>418</v>
      </c>
      <c r="AB101" s="1525"/>
      <c r="AC101" s="1841"/>
      <c r="AD101" s="1657"/>
      <c r="AE101" s="2152"/>
      <c r="AF101" s="1528"/>
      <c r="AG101" s="1844"/>
      <c r="AH101" s="1528">
        <f t="shared" si="96"/>
        <v>0</v>
      </c>
      <c r="AI101" s="1813">
        <f t="shared" si="96"/>
        <v>0</v>
      </c>
      <c r="AJ101" s="1528">
        <f t="shared" si="96"/>
        <v>0</v>
      </c>
      <c r="AK101" s="1814">
        <f t="shared" si="96"/>
        <v>0</v>
      </c>
      <c r="AM101" s="1894" t="s">
        <v>135</v>
      </c>
      <c r="AN101" s="1618">
        <f t="shared" si="69"/>
        <v>0.06</v>
      </c>
      <c r="AO101" s="1904">
        <f t="shared" si="70"/>
        <v>0.06</v>
      </c>
      <c r="AP101" s="1848" t="s">
        <v>419</v>
      </c>
      <c r="AQ101" s="1618">
        <f t="shared" si="97"/>
        <v>0</v>
      </c>
      <c r="AR101" s="1619">
        <f t="shared" si="98"/>
        <v>0</v>
      </c>
      <c r="AV101" s="10"/>
      <c r="AW101" s="10"/>
      <c r="AX101" s="10"/>
      <c r="AY101" s="10"/>
      <c r="AZ101" s="10"/>
    </row>
    <row r="102" spans="2:52" ht="14.4" customHeight="1">
      <c r="B102" s="778"/>
      <c r="C102" s="1731"/>
      <c r="D102" s="1482"/>
      <c r="E102" s="778"/>
      <c r="F102" s="10"/>
      <c r="G102" s="1482"/>
      <c r="H102" s="1720" t="s">
        <v>763</v>
      </c>
      <c r="I102" s="1741">
        <v>2.2599999999999998</v>
      </c>
      <c r="J102" s="2142">
        <v>2.2599999999999998</v>
      </c>
      <c r="K102" s="1291"/>
      <c r="L102" s="2154"/>
      <c r="M102" s="2155"/>
      <c r="N102" s="1483"/>
      <c r="O102" s="1849" t="s">
        <v>167</v>
      </c>
      <c r="P102" s="1850">
        <f t="shared" ref="P102:U102" si="99">P103+P104+P105+P106</f>
        <v>0</v>
      </c>
      <c r="Q102" s="1851">
        <f t="shared" si="99"/>
        <v>0</v>
      </c>
      <c r="R102" s="1850">
        <f t="shared" si="99"/>
        <v>1.069</v>
      </c>
      <c r="S102" s="1852">
        <f t="shared" si="99"/>
        <v>1.069</v>
      </c>
      <c r="T102" s="1853">
        <f t="shared" si="99"/>
        <v>4.0000000000000002E-4</v>
      </c>
      <c r="U102" s="1854">
        <f t="shared" si="99"/>
        <v>4.0000000000000002E-4</v>
      </c>
      <c r="V102" s="1605">
        <f t="shared" si="74"/>
        <v>1.069</v>
      </c>
      <c r="W102" s="1608">
        <f t="shared" si="75"/>
        <v>1.069</v>
      </c>
      <c r="X102" s="1605">
        <f t="shared" si="76"/>
        <v>1.0693999999999999</v>
      </c>
      <c r="Y102" s="1530">
        <f t="shared" si="77"/>
        <v>1.0693999999999999</v>
      </c>
      <c r="AA102" s="2156" t="s">
        <v>419</v>
      </c>
      <c r="AB102" s="2157"/>
      <c r="AC102" s="2158"/>
      <c r="AD102" s="2159"/>
      <c r="AE102" s="2160"/>
      <c r="AF102" s="2161"/>
      <c r="AG102" s="2162"/>
      <c r="AH102" s="2161">
        <f>AB102+AD102</f>
        <v>0</v>
      </c>
      <c r="AI102" s="2163"/>
      <c r="AJ102" s="2161">
        <f t="shared" ref="AJ102:AJ114" si="100">AD102+AF102</f>
        <v>0</v>
      </c>
      <c r="AK102" s="2164"/>
      <c r="AM102" s="1286" t="s">
        <v>98</v>
      </c>
      <c r="AN102" s="1913">
        <f>P107+R107+T107</f>
        <v>7.66</v>
      </c>
      <c r="AO102" s="1914">
        <f>Q107+S107+U107</f>
        <v>7.66</v>
      </c>
      <c r="AP102" s="1863" t="s">
        <v>420</v>
      </c>
      <c r="AQ102" s="1864">
        <f t="shared" si="97"/>
        <v>152.1</v>
      </c>
      <c r="AR102" s="1865">
        <f t="shared" si="98"/>
        <v>137</v>
      </c>
      <c r="AV102" s="10"/>
      <c r="AW102" s="10"/>
      <c r="AX102" s="10"/>
      <c r="AY102" s="10"/>
      <c r="AZ102" s="10"/>
    </row>
    <row r="103" spans="2:52" ht="14.4" customHeight="1">
      <c r="B103" s="1777" t="s">
        <v>401</v>
      </c>
      <c r="C103" s="1778"/>
      <c r="D103" s="1837">
        <f>D95+D98+98+20</f>
        <v>338</v>
      </c>
      <c r="E103" s="203"/>
      <c r="F103" s="1150"/>
      <c r="G103" s="214"/>
      <c r="H103" s="2165" t="s">
        <v>89</v>
      </c>
      <c r="I103" s="2166">
        <v>1.1000000000000001</v>
      </c>
      <c r="J103" s="2167">
        <v>1.1000000000000001</v>
      </c>
      <c r="K103" s="2168"/>
      <c r="L103" s="1150"/>
      <c r="M103" s="214"/>
      <c r="N103" s="1483"/>
      <c r="O103" s="1866" t="s">
        <v>163</v>
      </c>
      <c r="P103" s="1867"/>
      <c r="Q103" s="1868"/>
      <c r="R103" s="1867">
        <f>F90+I86</f>
        <v>9.0000000000000011E-3</v>
      </c>
      <c r="S103" s="1869">
        <f>G90+J86</f>
        <v>9.0000000000000011E-3</v>
      </c>
      <c r="T103" s="1870">
        <f>L100</f>
        <v>4.0000000000000002E-4</v>
      </c>
      <c r="U103" s="1868">
        <f>M100</f>
        <v>4.0000000000000002E-4</v>
      </c>
      <c r="V103" s="1871">
        <f t="shared" si="74"/>
        <v>9.0000000000000011E-3</v>
      </c>
      <c r="W103" s="1869">
        <f t="shared" si="75"/>
        <v>9.0000000000000011E-3</v>
      </c>
      <c r="X103" s="1636">
        <f t="shared" si="76"/>
        <v>9.4000000000000004E-3</v>
      </c>
      <c r="Y103" s="1869">
        <f t="shared" si="77"/>
        <v>9.4000000000000004E-3</v>
      </c>
      <c r="AA103" s="1872" t="s">
        <v>420</v>
      </c>
      <c r="AB103" s="1873">
        <f>SUM(AB99:AB102)+AB98</f>
        <v>138.5</v>
      </c>
      <c r="AC103" s="1874">
        <f>AC99+AC100+AC101+AC102+AC98</f>
        <v>125</v>
      </c>
      <c r="AD103" s="1875">
        <f>AD99+AD100+AD101+AD102</f>
        <v>0</v>
      </c>
      <c r="AE103" s="2169">
        <f>AE99+AE100+AE101+AE102</f>
        <v>0</v>
      </c>
      <c r="AF103" s="1877">
        <f>SUM(AF99:AF102)</f>
        <v>13.6</v>
      </c>
      <c r="AG103" s="1878">
        <f>SUM(AG99:AG102)</f>
        <v>12</v>
      </c>
      <c r="AH103" s="1877">
        <f>AB103+AD103</f>
        <v>138.5</v>
      </c>
      <c r="AI103" s="1879">
        <f>AC103+AE103</f>
        <v>125</v>
      </c>
      <c r="AJ103" s="1877">
        <f t="shared" si="100"/>
        <v>13.6</v>
      </c>
      <c r="AK103" s="1880">
        <f>AE103+AG103</f>
        <v>12</v>
      </c>
      <c r="AP103" s="1881" t="s">
        <v>429</v>
      </c>
      <c r="AQ103" s="1512">
        <f t="shared" si="97"/>
        <v>25</v>
      </c>
      <c r="AR103" s="1513">
        <f t="shared" si="98"/>
        <v>25</v>
      </c>
      <c r="AT103" s="10"/>
      <c r="AU103" s="10"/>
      <c r="AV103" s="10"/>
      <c r="AW103" s="10"/>
      <c r="AX103" s="10"/>
      <c r="AY103" s="10"/>
      <c r="AZ103" s="10"/>
    </row>
    <row r="104" spans="2:52" ht="14.25" customHeight="1">
      <c r="N104" s="1483"/>
      <c r="O104" s="1882" t="s">
        <v>409</v>
      </c>
      <c r="P104" s="1883"/>
      <c r="Q104" s="1884"/>
      <c r="R104" s="1883">
        <f>G93</f>
        <v>1</v>
      </c>
      <c r="S104" s="1885">
        <f>G93</f>
        <v>1</v>
      </c>
      <c r="T104" s="1886"/>
      <c r="U104" s="1884"/>
      <c r="V104" s="1871">
        <f t="shared" si="74"/>
        <v>1</v>
      </c>
      <c r="W104" s="1869">
        <f t="shared" si="75"/>
        <v>1</v>
      </c>
      <c r="X104" s="1636">
        <f t="shared" si="76"/>
        <v>1</v>
      </c>
      <c r="Y104" s="1869">
        <f t="shared" si="77"/>
        <v>1</v>
      </c>
      <c r="AA104" s="1881" t="s">
        <v>429</v>
      </c>
      <c r="AB104" s="1887"/>
      <c r="AC104" s="1888"/>
      <c r="AD104" s="1889">
        <f>I91</f>
        <v>25</v>
      </c>
      <c r="AE104" s="1890">
        <f>J91</f>
        <v>25</v>
      </c>
      <c r="AF104" s="1887"/>
      <c r="AG104" s="1888"/>
      <c r="AH104" s="1509"/>
      <c r="AI104" s="1891"/>
      <c r="AJ104" s="1509">
        <f t="shared" si="100"/>
        <v>25</v>
      </c>
      <c r="AK104" s="1892"/>
      <c r="AP104" s="1893" t="s">
        <v>430</v>
      </c>
      <c r="AQ104" s="1531">
        <f t="shared" si="97"/>
        <v>0</v>
      </c>
      <c r="AR104" s="1532">
        <f t="shared" si="98"/>
        <v>0</v>
      </c>
      <c r="AT104" s="10"/>
      <c r="AU104" s="10"/>
      <c r="AV104" s="10"/>
      <c r="AW104" s="10"/>
      <c r="AX104" s="10"/>
      <c r="AY104" s="10"/>
      <c r="AZ104" s="10"/>
    </row>
    <row r="105" spans="2:52" ht="15" customHeight="1">
      <c r="H105" s="2170"/>
      <c r="N105" s="1483"/>
      <c r="O105" s="1894" t="s">
        <v>135</v>
      </c>
      <c r="P105" s="1895"/>
      <c r="Q105" s="1896"/>
      <c r="R105" s="1895">
        <f>F85</f>
        <v>0.06</v>
      </c>
      <c r="S105" s="1897">
        <f>G85</f>
        <v>0.06</v>
      </c>
      <c r="T105" s="1898"/>
      <c r="U105" s="1896"/>
      <c r="V105" s="1871">
        <f t="shared" si="74"/>
        <v>0.06</v>
      </c>
      <c r="W105" s="1869">
        <f t="shared" si="75"/>
        <v>0.06</v>
      </c>
      <c r="X105" s="1636">
        <f t="shared" si="76"/>
        <v>0.06</v>
      </c>
      <c r="Y105" s="1869">
        <f t="shared" si="77"/>
        <v>0.06</v>
      </c>
      <c r="AA105" s="1893" t="s">
        <v>430</v>
      </c>
      <c r="AB105" s="1899"/>
      <c r="AC105" s="1900"/>
      <c r="AD105" s="1901"/>
      <c r="AE105" s="1902"/>
      <c r="AF105" s="1899"/>
      <c r="AG105" s="1900"/>
      <c r="AH105" s="1528">
        <f t="shared" ref="AH105:AI107" si="101">AB105+AD105</f>
        <v>0</v>
      </c>
      <c r="AI105" s="1903">
        <f t="shared" si="101"/>
        <v>0</v>
      </c>
      <c r="AJ105" s="1528">
        <f t="shared" si="100"/>
        <v>0</v>
      </c>
      <c r="AK105" s="1638">
        <f t="shared" ref="AK105:AK110" si="102">AE105+AG105</f>
        <v>0</v>
      </c>
      <c r="AP105" s="1905" t="s">
        <v>431</v>
      </c>
      <c r="AQ105" s="1618">
        <f t="shared" si="97"/>
        <v>0</v>
      </c>
      <c r="AR105" s="1619">
        <f t="shared" si="98"/>
        <v>0</v>
      </c>
      <c r="AT105" s="10"/>
      <c r="AU105" s="10"/>
      <c r="AV105" s="10"/>
      <c r="AW105" s="10"/>
      <c r="AX105" s="10"/>
      <c r="AY105" s="10"/>
      <c r="AZ105" s="10"/>
    </row>
    <row r="106" spans="2:52" ht="14.25" customHeight="1">
      <c r="N106" s="1483"/>
      <c r="O106" s="1894" t="s">
        <v>462</v>
      </c>
      <c r="P106" s="1895"/>
      <c r="Q106" s="1896"/>
      <c r="R106" s="1895"/>
      <c r="S106" s="1897"/>
      <c r="T106" s="1898"/>
      <c r="U106" s="1896"/>
      <c r="V106" s="1871">
        <f t="shared" si="74"/>
        <v>0</v>
      </c>
      <c r="W106" s="1869">
        <f t="shared" si="75"/>
        <v>0</v>
      </c>
      <c r="X106" s="1636">
        <f t="shared" si="76"/>
        <v>0</v>
      </c>
      <c r="Y106" s="1869">
        <f t="shared" si="77"/>
        <v>0</v>
      </c>
      <c r="AA106" s="1905" t="s">
        <v>499</v>
      </c>
      <c r="AB106" s="1907"/>
      <c r="AC106" s="1908"/>
      <c r="AD106" s="1909"/>
      <c r="AE106" s="1910"/>
      <c r="AF106" s="1907"/>
      <c r="AG106" s="1908"/>
      <c r="AH106" s="1614">
        <f t="shared" si="101"/>
        <v>0</v>
      </c>
      <c r="AI106" s="1911">
        <f t="shared" si="101"/>
        <v>0</v>
      </c>
      <c r="AJ106" s="1614">
        <f t="shared" si="100"/>
        <v>0</v>
      </c>
      <c r="AK106" s="1912">
        <f t="shared" si="102"/>
        <v>0</v>
      </c>
      <c r="AP106" s="1915" t="s">
        <v>432</v>
      </c>
      <c r="AQ106" s="1631">
        <f t="shared" si="97"/>
        <v>25</v>
      </c>
      <c r="AR106" s="1629">
        <f t="shared" si="98"/>
        <v>25</v>
      </c>
      <c r="AS106" s="1916"/>
      <c r="AT106" s="10"/>
      <c r="AU106" s="10"/>
      <c r="AV106" s="10"/>
      <c r="AW106" s="10"/>
      <c r="AX106" s="10"/>
      <c r="AY106" s="10"/>
      <c r="AZ106" s="10"/>
    </row>
    <row r="107" spans="2:52" ht="15" customHeight="1">
      <c r="N107" s="1483"/>
      <c r="O107" s="1286" t="s">
        <v>98</v>
      </c>
      <c r="P107" s="1918">
        <f>F73</f>
        <v>5.4</v>
      </c>
      <c r="Q107" s="1919">
        <f>G73</f>
        <v>5.4</v>
      </c>
      <c r="R107" s="1918"/>
      <c r="S107" s="1920"/>
      <c r="T107" s="1921">
        <f>I102</f>
        <v>2.2599999999999998</v>
      </c>
      <c r="U107" s="2171">
        <f>J102</f>
        <v>2.2599999999999998</v>
      </c>
      <c r="V107" s="1923">
        <f t="shared" si="74"/>
        <v>5.4</v>
      </c>
      <c r="W107" s="1924">
        <f t="shared" si="75"/>
        <v>5.4</v>
      </c>
      <c r="X107" s="1923">
        <f t="shared" si="76"/>
        <v>2.2599999999999998</v>
      </c>
      <c r="Y107" s="1924">
        <f t="shared" si="77"/>
        <v>2.2599999999999998</v>
      </c>
      <c r="AA107" s="1915" t="s">
        <v>432</v>
      </c>
      <c r="AB107" s="1925">
        <f t="shared" ref="AB107:AG107" si="103">AB104+AB105+AB106</f>
        <v>0</v>
      </c>
      <c r="AC107" s="1633">
        <f t="shared" si="103"/>
        <v>0</v>
      </c>
      <c r="AD107" s="1926">
        <f t="shared" si="103"/>
        <v>25</v>
      </c>
      <c r="AE107" s="1630">
        <f t="shared" si="103"/>
        <v>25</v>
      </c>
      <c r="AF107" s="1925">
        <f t="shared" si="103"/>
        <v>0</v>
      </c>
      <c r="AG107" s="1633">
        <f t="shared" si="103"/>
        <v>0</v>
      </c>
      <c r="AH107" s="1631">
        <f t="shared" si="101"/>
        <v>25</v>
      </c>
      <c r="AI107" s="1632">
        <f t="shared" si="101"/>
        <v>25</v>
      </c>
      <c r="AJ107" s="1631">
        <f t="shared" si="100"/>
        <v>25</v>
      </c>
      <c r="AK107" s="1633">
        <f t="shared" si="102"/>
        <v>25</v>
      </c>
      <c r="AP107" s="1927" t="s">
        <v>273</v>
      </c>
      <c r="AQ107" s="1512">
        <f t="shared" si="97"/>
        <v>50.36</v>
      </c>
      <c r="AR107" s="1513">
        <f t="shared" si="98"/>
        <v>42.8</v>
      </c>
      <c r="AS107" s="1916"/>
      <c r="AT107" s="10"/>
      <c r="AU107" s="10"/>
      <c r="AV107" s="10"/>
      <c r="AW107" s="10"/>
      <c r="AX107" s="10"/>
      <c r="AY107" s="10"/>
      <c r="AZ107" s="10"/>
    </row>
    <row r="108" spans="2:52">
      <c r="N108" s="1483"/>
      <c r="AA108" s="1927" t="s">
        <v>424</v>
      </c>
      <c r="AB108" s="1505"/>
      <c r="AC108" s="1928"/>
      <c r="AD108" s="1509"/>
      <c r="AE108" s="1929"/>
      <c r="AF108" s="1505">
        <f>I96</f>
        <v>50.36</v>
      </c>
      <c r="AG108" s="1928">
        <f>J96</f>
        <v>42.8</v>
      </c>
      <c r="AH108" s="1509"/>
      <c r="AI108" s="1930">
        <f>AC108+AE108</f>
        <v>0</v>
      </c>
      <c r="AJ108" s="1509">
        <f t="shared" si="100"/>
        <v>50.36</v>
      </c>
      <c r="AK108" s="1931">
        <f t="shared" si="102"/>
        <v>42.8</v>
      </c>
      <c r="AP108" s="1932" t="s">
        <v>152</v>
      </c>
      <c r="AQ108" s="1618">
        <f t="shared" si="97"/>
        <v>0</v>
      </c>
      <c r="AR108" s="1619">
        <f t="shared" si="98"/>
        <v>0</v>
      </c>
      <c r="AS108" s="1916"/>
      <c r="AT108" s="10"/>
      <c r="AU108" s="10"/>
      <c r="AV108" s="10"/>
      <c r="AW108" s="10"/>
      <c r="AX108" s="10"/>
      <c r="AY108" s="10"/>
      <c r="AZ108" s="10"/>
    </row>
    <row r="109" spans="2:52" ht="14.25" customHeight="1">
      <c r="K109" s="10"/>
      <c r="N109" s="1483"/>
      <c r="AA109" s="1932" t="s">
        <v>425</v>
      </c>
      <c r="AB109" s="1610"/>
      <c r="AC109" s="1934"/>
      <c r="AD109" s="1614"/>
      <c r="AE109" s="1935"/>
      <c r="AF109" s="1610"/>
      <c r="AG109" s="1934"/>
      <c r="AH109" s="1614">
        <f>AB109+AD109</f>
        <v>0</v>
      </c>
      <c r="AI109" s="1936">
        <f>AC109+AE109</f>
        <v>0</v>
      </c>
      <c r="AJ109" s="1614">
        <f t="shared" si="100"/>
        <v>0</v>
      </c>
      <c r="AK109" s="1937">
        <f t="shared" si="102"/>
        <v>0</v>
      </c>
      <c r="AP109" s="1939" t="s">
        <v>421</v>
      </c>
      <c r="AQ109" s="1940">
        <f t="shared" si="97"/>
        <v>50.36</v>
      </c>
      <c r="AR109" s="1941">
        <f t="shared" si="98"/>
        <v>42.8</v>
      </c>
      <c r="AS109" s="38"/>
      <c r="AT109" s="10"/>
      <c r="AU109" s="10"/>
      <c r="AV109" s="10"/>
      <c r="AW109" s="10"/>
      <c r="AX109" s="10"/>
      <c r="AY109" s="10"/>
      <c r="AZ109" s="10"/>
    </row>
    <row r="110" spans="2:52" ht="14.4" customHeight="1">
      <c r="K110" s="1986"/>
      <c r="N110" s="1483"/>
      <c r="S110" s="1947"/>
      <c r="U110" s="1947"/>
      <c r="W110" s="1948"/>
      <c r="Y110" s="1948"/>
      <c r="AA110" s="1939" t="s">
        <v>421</v>
      </c>
      <c r="AB110" s="1949">
        <f t="shared" ref="AB110:AG110" si="104">SUM(AB108:AB109)</f>
        <v>0</v>
      </c>
      <c r="AC110" s="1950">
        <f t="shared" si="104"/>
        <v>0</v>
      </c>
      <c r="AD110" s="1951">
        <f t="shared" si="104"/>
        <v>0</v>
      </c>
      <c r="AE110" s="1941">
        <f t="shared" si="104"/>
        <v>0</v>
      </c>
      <c r="AF110" s="1949">
        <f t="shared" si="104"/>
        <v>50.36</v>
      </c>
      <c r="AG110" s="1950">
        <f t="shared" si="104"/>
        <v>42.8</v>
      </c>
      <c r="AH110" s="1940">
        <f>AB110+AD110</f>
        <v>0</v>
      </c>
      <c r="AI110" s="1952">
        <f>AC110+AE110</f>
        <v>0</v>
      </c>
      <c r="AJ110" s="1940">
        <f t="shared" si="100"/>
        <v>50.36</v>
      </c>
      <c r="AK110" s="1953">
        <f t="shared" si="102"/>
        <v>42.8</v>
      </c>
      <c r="AP110" s="1955" t="s">
        <v>271</v>
      </c>
      <c r="AQ110" s="1512">
        <f t="shared" si="97"/>
        <v>0</v>
      </c>
      <c r="AR110" s="1513">
        <f t="shared" si="98"/>
        <v>0</v>
      </c>
      <c r="AS110" s="38"/>
      <c r="AT110" s="10"/>
      <c r="AU110" s="10"/>
      <c r="AV110" s="10"/>
      <c r="AW110" s="10"/>
      <c r="AX110" s="10"/>
      <c r="AY110" s="10"/>
    </row>
    <row r="111" spans="2:52" ht="13.5" customHeight="1">
      <c r="K111" s="2172"/>
      <c r="N111" s="1483"/>
      <c r="O111" s="2173"/>
      <c r="P111" s="17"/>
      <c r="Q111" s="1917"/>
      <c r="R111" s="10"/>
      <c r="S111" s="1947"/>
      <c r="U111" s="1947"/>
      <c r="W111" s="1948"/>
      <c r="Y111" s="1948"/>
      <c r="AA111" s="1955" t="s">
        <v>271</v>
      </c>
      <c r="AB111" s="1887"/>
      <c r="AC111" s="1957"/>
      <c r="AD111" s="1889"/>
      <c r="AE111" s="1958"/>
      <c r="AF111" s="1887"/>
      <c r="AG111" s="1957"/>
      <c r="AH111" s="1509"/>
      <c r="AI111" s="1959"/>
      <c r="AJ111" s="1509">
        <f t="shared" si="100"/>
        <v>0</v>
      </c>
      <c r="AK111" s="1960"/>
      <c r="AN111" s="1938"/>
      <c r="AO111" s="12"/>
      <c r="AP111" s="1962" t="s">
        <v>103</v>
      </c>
      <c r="AQ111" s="1531">
        <f t="shared" si="97"/>
        <v>0</v>
      </c>
      <c r="AR111" s="1532">
        <f t="shared" si="98"/>
        <v>0</v>
      </c>
      <c r="AS111" s="38"/>
      <c r="AT111" s="10"/>
      <c r="AU111" s="10"/>
      <c r="AV111" s="10"/>
      <c r="AW111" s="10"/>
      <c r="AX111" s="10"/>
      <c r="AY111" s="10"/>
    </row>
    <row r="112" spans="2:52" ht="15" customHeight="1">
      <c r="K112" s="4"/>
      <c r="N112" s="1483"/>
      <c r="O112" s="10"/>
      <c r="P112" s="10"/>
      <c r="Q112" s="10"/>
      <c r="R112" s="10"/>
      <c r="S112" s="1963"/>
      <c r="U112" s="1963"/>
      <c r="W112" s="1964"/>
      <c r="Y112" s="1964"/>
      <c r="AA112" s="1962" t="s">
        <v>103</v>
      </c>
      <c r="AB112" s="1899"/>
      <c r="AC112" s="1965"/>
      <c r="AD112" s="1901"/>
      <c r="AE112" s="1966"/>
      <c r="AF112" s="1899"/>
      <c r="AG112" s="1965"/>
      <c r="AH112" s="1528">
        <f t="shared" ref="AH112:AI114" si="105">AB112+AD112</f>
        <v>0</v>
      </c>
      <c r="AI112" s="1967">
        <f t="shared" si="105"/>
        <v>0</v>
      </c>
      <c r="AJ112" s="1528">
        <f t="shared" si="100"/>
        <v>0</v>
      </c>
      <c r="AK112" s="1968">
        <f>AE112+AG112</f>
        <v>0</v>
      </c>
      <c r="AN112" s="1938"/>
      <c r="AO112" s="1954"/>
      <c r="AP112" s="1969" t="s">
        <v>272</v>
      </c>
      <c r="AQ112" s="1618">
        <f t="shared" si="97"/>
        <v>0</v>
      </c>
      <c r="AR112" s="1619">
        <f t="shared" si="98"/>
        <v>0</v>
      </c>
      <c r="AS112" s="38"/>
      <c r="AT112" s="10"/>
      <c r="AU112" s="10"/>
      <c r="AV112" s="10"/>
      <c r="AW112" s="10"/>
      <c r="AX112" s="10"/>
      <c r="AY112" s="10"/>
    </row>
    <row r="113" spans="2:63" ht="13.5" customHeight="1">
      <c r="K113" s="4"/>
      <c r="N113" s="1483"/>
      <c r="O113" s="10"/>
      <c r="P113" s="10"/>
      <c r="Q113" s="10"/>
      <c r="R113" s="10"/>
      <c r="S113" s="137"/>
      <c r="U113" s="137"/>
      <c r="W113" s="1963"/>
      <c r="Y113" s="1963"/>
      <c r="AA113" s="1969" t="s">
        <v>272</v>
      </c>
      <c r="AB113" s="1907"/>
      <c r="AC113" s="1970"/>
      <c r="AD113" s="1909"/>
      <c r="AE113" s="2174"/>
      <c r="AF113" s="1907"/>
      <c r="AG113" s="1970"/>
      <c r="AH113" s="1614">
        <f t="shared" si="105"/>
        <v>0</v>
      </c>
      <c r="AI113" s="1972">
        <f t="shared" si="105"/>
        <v>0</v>
      </c>
      <c r="AJ113" s="1614">
        <f t="shared" si="100"/>
        <v>0</v>
      </c>
      <c r="AK113" s="1973">
        <f>AE113+AG113</f>
        <v>0</v>
      </c>
      <c r="AN113" s="1961"/>
      <c r="AO113" s="43"/>
      <c r="AP113" s="1974" t="s">
        <v>422</v>
      </c>
      <c r="AQ113" s="1975">
        <f t="shared" si="97"/>
        <v>0</v>
      </c>
      <c r="AR113" s="1976">
        <f t="shared" si="98"/>
        <v>0</v>
      </c>
      <c r="AS113" s="38"/>
      <c r="AT113" s="10"/>
      <c r="AU113" s="10"/>
      <c r="AV113" s="10"/>
      <c r="AW113" s="10"/>
      <c r="AX113" s="10"/>
      <c r="AY113" s="10"/>
    </row>
    <row r="114" spans="2:63" ht="14.4" customHeight="1">
      <c r="N114" s="1483"/>
      <c r="O114" s="10"/>
      <c r="P114" s="10"/>
      <c r="Q114" s="10"/>
      <c r="R114" s="10"/>
      <c r="S114" s="1963"/>
      <c r="U114" s="1963"/>
      <c r="W114" s="1964"/>
      <c r="Y114" s="1963"/>
      <c r="AA114" s="1978" t="s">
        <v>422</v>
      </c>
      <c r="AB114" s="1979">
        <f t="shared" ref="AB114:AG114" si="106">AB111+AB112+AB113</f>
        <v>0</v>
      </c>
      <c r="AC114" s="1878">
        <f t="shared" si="106"/>
        <v>0</v>
      </c>
      <c r="AD114" s="1979">
        <f t="shared" si="106"/>
        <v>0</v>
      </c>
      <c r="AE114" s="1878">
        <f t="shared" si="106"/>
        <v>0</v>
      </c>
      <c r="AF114" s="1979">
        <f t="shared" si="106"/>
        <v>0</v>
      </c>
      <c r="AG114" s="1878">
        <f t="shared" si="106"/>
        <v>0</v>
      </c>
      <c r="AH114" s="1877">
        <f t="shared" si="105"/>
        <v>0</v>
      </c>
      <c r="AI114" s="1879">
        <f t="shared" si="105"/>
        <v>0</v>
      </c>
      <c r="AJ114" s="1877">
        <f t="shared" si="100"/>
        <v>0</v>
      </c>
      <c r="AK114" s="1880">
        <f>AE114+AG114</f>
        <v>0</v>
      </c>
      <c r="AP114" s="38"/>
      <c r="AR114" s="10"/>
      <c r="AS114" s="38"/>
      <c r="AT114" s="10"/>
      <c r="AU114" s="10"/>
      <c r="AV114" s="10"/>
      <c r="AW114" s="10"/>
      <c r="AX114" s="10"/>
      <c r="AY114" s="10"/>
    </row>
    <row r="115" spans="2:63" ht="14.25" customHeight="1">
      <c r="N115" s="1483"/>
      <c r="O115" s="10"/>
      <c r="P115" s="10"/>
      <c r="Q115" s="10"/>
      <c r="R115" s="10"/>
      <c r="S115" s="1963"/>
      <c r="U115" s="1963"/>
      <c r="W115" s="1964"/>
      <c r="Y115" s="1963"/>
      <c r="AA115" s="38"/>
      <c r="AC115" s="1963"/>
      <c r="AE115" s="1963"/>
      <c r="AG115" s="38"/>
      <c r="AI115" s="2175"/>
      <c r="AK115" s="2175"/>
      <c r="AP115" s="38"/>
      <c r="AQ115" s="38"/>
      <c r="AR115" s="10"/>
      <c r="AS115" s="38"/>
      <c r="AT115" s="10"/>
      <c r="AU115" s="10"/>
      <c r="AV115" s="10"/>
      <c r="AW115" s="10"/>
      <c r="AX115" s="10"/>
      <c r="AY115" s="10"/>
    </row>
    <row r="116" spans="2:63" ht="13.5" customHeight="1">
      <c r="N116" s="1483"/>
      <c r="O116" s="17"/>
      <c r="P116" s="17"/>
      <c r="Q116" s="1917"/>
      <c r="R116" s="10"/>
      <c r="S116" s="1963"/>
      <c r="U116" s="1963"/>
      <c r="W116" s="1964"/>
      <c r="Y116" s="1963"/>
      <c r="AA116" s="2176"/>
      <c r="AC116" s="1963"/>
      <c r="AE116" s="1963"/>
      <c r="AG116" s="38"/>
      <c r="AI116" s="2175"/>
      <c r="AK116" s="2175"/>
      <c r="AP116" s="38"/>
      <c r="AQ116" s="67"/>
      <c r="AR116" s="10"/>
      <c r="AS116" s="38"/>
      <c r="AT116" s="10"/>
      <c r="AU116" s="10"/>
      <c r="AV116" s="10"/>
      <c r="AW116" s="10"/>
      <c r="AX116" s="10"/>
      <c r="AY116" s="10"/>
    </row>
    <row r="117" spans="2:63" ht="14.25" customHeight="1">
      <c r="N117" s="1483"/>
      <c r="O117" s="2177"/>
      <c r="P117" s="48"/>
      <c r="Q117" s="1906"/>
      <c r="R117" s="10"/>
      <c r="S117" s="1963"/>
      <c r="U117" s="137"/>
      <c r="W117" s="2178"/>
      <c r="Y117" s="137"/>
      <c r="AA117" s="461"/>
      <c r="AC117" s="1963"/>
      <c r="AE117" s="1963"/>
      <c r="AG117" s="482"/>
      <c r="AI117" s="2179"/>
      <c r="AK117" s="2175"/>
      <c r="AP117" s="38"/>
      <c r="AQ117" s="28"/>
      <c r="AR117" s="10"/>
      <c r="AS117" s="94"/>
      <c r="AT117" s="10"/>
      <c r="AU117" s="10"/>
      <c r="AV117" s="10"/>
      <c r="AW117" s="10"/>
      <c r="AX117" s="10"/>
      <c r="AY117" s="10"/>
    </row>
    <row r="118" spans="2:63" ht="15.75" customHeight="1">
      <c r="C118" s="1455" t="s">
        <v>240</v>
      </c>
      <c r="G118" s="2"/>
      <c r="H118" s="2"/>
      <c r="I118" s="2"/>
      <c r="L118" s="2"/>
      <c r="N118" s="1483"/>
      <c r="S118" s="1963"/>
      <c r="U118" s="1963"/>
      <c r="W118" s="1964"/>
      <c r="Y118" s="1964"/>
      <c r="AA118" s="192"/>
      <c r="AC118" s="1963"/>
      <c r="AE118" s="137"/>
      <c r="AG118" s="38"/>
      <c r="AI118" s="2180"/>
      <c r="AK118" s="2175"/>
      <c r="AP118" s="38"/>
      <c r="AQ118" s="497"/>
      <c r="AR118" s="10"/>
      <c r="AS118" s="230"/>
      <c r="AT118" s="10"/>
      <c r="AU118" s="10"/>
      <c r="AV118" s="10"/>
      <c r="AW118" s="10"/>
      <c r="AX118" s="10"/>
      <c r="AY118" s="10"/>
    </row>
    <row r="119" spans="2:63" ht="15" customHeight="1">
      <c r="C119"/>
      <c r="D119" s="74" t="s">
        <v>577</v>
      </c>
      <c r="F119" s="1460"/>
      <c r="L119" s="1461" t="s">
        <v>118</v>
      </c>
      <c r="N119" s="1483"/>
      <c r="AA119" t="s">
        <v>402</v>
      </c>
      <c r="AP119" s="1987"/>
      <c r="AQ119" s="38"/>
      <c r="AR119" s="10"/>
      <c r="AV119" s="10"/>
      <c r="AW119" s="10"/>
      <c r="AX119" s="10"/>
      <c r="AY119" s="10"/>
    </row>
    <row r="120" spans="2:63" ht="15" customHeight="1">
      <c r="B120" s="2" t="s">
        <v>235</v>
      </c>
      <c r="C120" s="2"/>
      <c r="D120" s="1465"/>
      <c r="F120" s="1462" t="s">
        <v>143</v>
      </c>
      <c r="I120" s="1466"/>
      <c r="J120" s="1467" t="s">
        <v>1075</v>
      </c>
      <c r="K120" s="1468"/>
      <c r="N120" s="1483"/>
      <c r="AA120" s="74" t="str">
        <f>O122</f>
        <v>3-й день</v>
      </c>
      <c r="AB120" s="73" t="s">
        <v>450</v>
      </c>
      <c r="AG120" s="1462" t="s">
        <v>143</v>
      </c>
      <c r="AI120" s="85" t="s">
        <v>403</v>
      </c>
      <c r="AJ120" s="83"/>
      <c r="AM120" s="999" t="s">
        <v>412</v>
      </c>
      <c r="AT120" s="1463"/>
      <c r="AU120" s="1464"/>
      <c r="AV120" s="10"/>
      <c r="AW120" s="10"/>
      <c r="AX120" s="10"/>
      <c r="AY120" s="10"/>
    </row>
    <row r="121" spans="2:63" ht="14.25" customHeight="1">
      <c r="B121" s="1470" t="s">
        <v>2</v>
      </c>
      <c r="C121" s="905" t="s">
        <v>3</v>
      </c>
      <c r="D121" s="1471" t="s">
        <v>4</v>
      </c>
      <c r="E121" s="355" t="s">
        <v>61</v>
      </c>
      <c r="F121" s="484"/>
      <c r="G121" s="484"/>
      <c r="H121" s="484"/>
      <c r="I121" s="484"/>
      <c r="J121" s="484"/>
      <c r="K121" s="484"/>
      <c r="L121" s="484"/>
      <c r="M121" s="171"/>
      <c r="N121" s="1483"/>
      <c r="O121" t="s">
        <v>402</v>
      </c>
      <c r="AT121" s="1469"/>
      <c r="AU121" s="1469"/>
      <c r="AV121" s="10"/>
      <c r="AW121" s="10"/>
      <c r="AX121" s="10"/>
      <c r="AY121" s="10"/>
    </row>
    <row r="122" spans="2:63" ht="14.25" customHeight="1">
      <c r="B122" s="2181" t="s">
        <v>5</v>
      </c>
      <c r="C122" s="1150"/>
      <c r="D122" s="2182" t="s">
        <v>62</v>
      </c>
      <c r="E122" s="203"/>
      <c r="F122" s="1150"/>
      <c r="G122" s="1150"/>
      <c r="H122" s="1150"/>
      <c r="I122" s="1150"/>
      <c r="J122" s="1150"/>
      <c r="K122" s="1150"/>
      <c r="L122" s="1150"/>
      <c r="M122" s="214"/>
      <c r="N122" s="1483"/>
      <c r="O122" s="74" t="s">
        <v>451</v>
      </c>
      <c r="P122" s="73" t="s">
        <v>450</v>
      </c>
      <c r="U122" s="1462" t="s">
        <v>143</v>
      </c>
      <c r="W122" s="85" t="s">
        <v>403</v>
      </c>
      <c r="X122" s="83"/>
      <c r="Y122" s="1473"/>
      <c r="AA122" s="1474" t="s">
        <v>321</v>
      </c>
      <c r="AB122" s="1475" t="s">
        <v>404</v>
      </c>
      <c r="AC122" s="1476"/>
      <c r="AD122" s="1475" t="s">
        <v>405</v>
      </c>
      <c r="AE122" s="1476"/>
      <c r="AF122" s="1475" t="s">
        <v>406</v>
      </c>
      <c r="AG122" s="1476"/>
      <c r="AH122" s="1475" t="s">
        <v>410</v>
      </c>
      <c r="AI122" s="1476"/>
      <c r="AJ122" s="1477" t="s">
        <v>411</v>
      </c>
      <c r="AK122" s="1476"/>
      <c r="AP122" s="1474" t="s">
        <v>321</v>
      </c>
      <c r="AQ122" s="1478" t="s">
        <v>413</v>
      </c>
      <c r="AR122" s="1479"/>
      <c r="AT122" s="1469"/>
      <c r="AU122" s="1469"/>
      <c r="AV122" s="10"/>
      <c r="AW122" s="10"/>
      <c r="AX122" s="10"/>
      <c r="AY122" s="10"/>
    </row>
    <row r="123" spans="2:63" ht="14.25" customHeight="1">
      <c r="B123" s="2183" t="s">
        <v>282</v>
      </c>
      <c r="C123" s="2184"/>
      <c r="D123" s="2185"/>
      <c r="E123" s="2104" t="s">
        <v>561</v>
      </c>
      <c r="F123" s="2186"/>
      <c r="G123" s="1787"/>
      <c r="H123" s="1787"/>
      <c r="I123" s="1787"/>
      <c r="J123" s="1787"/>
      <c r="K123" s="2187" t="s">
        <v>563</v>
      </c>
      <c r="L123" s="2188"/>
      <c r="M123" s="2189"/>
      <c r="N123" s="1483"/>
      <c r="AA123" s="1484" t="s">
        <v>437</v>
      </c>
      <c r="AB123" s="1485" t="s">
        <v>101</v>
      </c>
      <c r="AC123" s="1486" t="s">
        <v>102</v>
      </c>
      <c r="AD123" s="1487" t="s">
        <v>101</v>
      </c>
      <c r="AE123" s="1488" t="s">
        <v>102</v>
      </c>
      <c r="AF123" s="1487" t="s">
        <v>101</v>
      </c>
      <c r="AG123" s="1488" t="s">
        <v>102</v>
      </c>
      <c r="AH123" s="1485" t="s">
        <v>101</v>
      </c>
      <c r="AI123" s="1489" t="s">
        <v>102</v>
      </c>
      <c r="AJ123" s="1490" t="s">
        <v>101</v>
      </c>
      <c r="AK123" s="1489" t="s">
        <v>102</v>
      </c>
      <c r="AN123" s="10"/>
      <c r="AO123" s="10"/>
      <c r="AP123" s="204"/>
      <c r="AQ123" s="1491" t="s">
        <v>101</v>
      </c>
      <c r="AR123" s="1492" t="s">
        <v>102</v>
      </c>
      <c r="AT123" s="17"/>
      <c r="AU123" s="17"/>
      <c r="AV123" s="10"/>
      <c r="AW123" s="10"/>
      <c r="AX123" s="10"/>
      <c r="AY123" s="10"/>
    </row>
    <row r="124" spans="2:63" ht="14.25" customHeight="1">
      <c r="B124" s="1992"/>
      <c r="C124" s="404" t="s">
        <v>158</v>
      </c>
      <c r="D124" s="1993"/>
      <c r="E124" s="2190" t="s">
        <v>100</v>
      </c>
      <c r="F124" s="2191" t="s">
        <v>101</v>
      </c>
      <c r="G124" s="2192" t="s">
        <v>102</v>
      </c>
      <c r="H124" s="2193" t="s">
        <v>100</v>
      </c>
      <c r="I124" s="2191" t="s">
        <v>101</v>
      </c>
      <c r="J124" s="2194" t="s">
        <v>102</v>
      </c>
      <c r="K124" s="2195" t="s">
        <v>100</v>
      </c>
      <c r="L124" s="2114" t="s">
        <v>101</v>
      </c>
      <c r="M124" s="2115" t="s">
        <v>102</v>
      </c>
      <c r="N124" s="38"/>
      <c r="O124" s="1501" t="s">
        <v>441</v>
      </c>
      <c r="P124" s="1502"/>
      <c r="Q124" s="1502"/>
      <c r="R124" s="1502"/>
      <c r="S124" s="1502"/>
      <c r="T124" s="1502"/>
      <c r="U124" s="1502"/>
      <c r="V124" s="1502"/>
      <c r="W124" s="1502"/>
      <c r="X124" s="1502"/>
      <c r="Y124" s="1503"/>
      <c r="AA124" s="1504" t="s">
        <v>69</v>
      </c>
      <c r="AB124" s="1505"/>
      <c r="AC124" s="1506"/>
      <c r="AD124" s="1505"/>
      <c r="AE124" s="1507"/>
      <c r="AF124" s="1505"/>
      <c r="AG124" s="1508"/>
      <c r="AH124" s="1509">
        <f t="shared" ref="AH124:AH133" si="107">AB124+AD124</f>
        <v>0</v>
      </c>
      <c r="AI124" s="1510">
        <f t="shared" ref="AI124:AI133" si="108">AC124+AE124</f>
        <v>0</v>
      </c>
      <c r="AJ124" s="1509">
        <f t="shared" ref="AJ124:AJ133" si="109">AD124+AF124</f>
        <v>0</v>
      </c>
      <c r="AK124" s="1511">
        <f t="shared" ref="AK124:AK133" si="110">AE124+AG124</f>
        <v>0</v>
      </c>
      <c r="AM124" s="1474" t="s">
        <v>321</v>
      </c>
      <c r="AN124" s="1568" t="s">
        <v>413</v>
      </c>
      <c r="AO124" s="1569"/>
      <c r="AP124" s="1504" t="s">
        <v>69</v>
      </c>
      <c r="AQ124" s="1512">
        <f t="shared" ref="AQ124:AQ147" si="111">AB124+AD124+AF124</f>
        <v>0</v>
      </c>
      <c r="AR124" s="1513">
        <f t="shared" ref="AR124:AR147" si="112">AC124+AE124+AG124</f>
        <v>0</v>
      </c>
      <c r="AT124" s="17"/>
      <c r="AU124" s="17"/>
      <c r="AV124" s="10"/>
      <c r="AW124" s="10"/>
      <c r="AX124" s="10"/>
      <c r="AY124" s="10"/>
    </row>
    <row r="125" spans="2:63" ht="15.75" customHeight="1">
      <c r="B125" s="2061" t="s">
        <v>540</v>
      </c>
      <c r="C125" s="1704" t="s">
        <v>541</v>
      </c>
      <c r="D125" s="1705">
        <v>60</v>
      </c>
      <c r="E125" s="1693" t="s">
        <v>121</v>
      </c>
      <c r="F125" s="2196">
        <v>95.582999999999998</v>
      </c>
      <c r="G125" s="2197">
        <v>67</v>
      </c>
      <c r="H125" s="2198" t="s">
        <v>559</v>
      </c>
      <c r="I125" s="1803"/>
      <c r="J125" s="2012"/>
      <c r="K125" s="1693" t="s">
        <v>45</v>
      </c>
      <c r="L125" s="1548">
        <v>179.56</v>
      </c>
      <c r="M125" s="1549">
        <v>125.68</v>
      </c>
      <c r="N125" s="1536"/>
      <c r="O125" s="562"/>
      <c r="P125" s="35" t="s">
        <v>442</v>
      </c>
      <c r="Q125" s="35"/>
      <c r="R125" s="35"/>
      <c r="S125" s="35"/>
      <c r="T125" s="35"/>
      <c r="U125" s="35"/>
      <c r="V125" s="35"/>
      <c r="W125" s="35"/>
      <c r="X125" s="35"/>
      <c r="Y125" s="1522"/>
      <c r="AA125" s="1504" t="s">
        <v>71</v>
      </c>
      <c r="AB125" s="1525"/>
      <c r="AC125" s="1567"/>
      <c r="AD125" s="1525"/>
      <c r="AE125" s="1526"/>
      <c r="AF125" s="2199">
        <f>I163</f>
        <v>10</v>
      </c>
      <c r="AG125" s="1527">
        <f>J163</f>
        <v>10</v>
      </c>
      <c r="AH125" s="1528">
        <f t="shared" si="107"/>
        <v>0</v>
      </c>
      <c r="AI125" s="1529">
        <f t="shared" si="108"/>
        <v>0</v>
      </c>
      <c r="AJ125" s="1528">
        <f t="shared" si="109"/>
        <v>10</v>
      </c>
      <c r="AK125" s="1530">
        <f t="shared" si="110"/>
        <v>10</v>
      </c>
      <c r="AM125" s="204"/>
      <c r="AN125" s="1579" t="s">
        <v>101</v>
      </c>
      <c r="AO125" s="1580" t="s">
        <v>102</v>
      </c>
      <c r="AP125" s="1504" t="s">
        <v>71</v>
      </c>
      <c r="AQ125" s="1531">
        <f t="shared" si="111"/>
        <v>10</v>
      </c>
      <c r="AR125" s="1532">
        <f t="shared" si="112"/>
        <v>10</v>
      </c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</row>
    <row r="126" spans="2:63" ht="16.5" customHeight="1">
      <c r="B126" s="716"/>
      <c r="C126" s="1714" t="s">
        <v>542</v>
      </c>
      <c r="D126" s="35"/>
      <c r="E126" s="1559" t="s">
        <v>78</v>
      </c>
      <c r="F126" s="1620">
        <v>13</v>
      </c>
      <c r="G126" s="2200">
        <v>13</v>
      </c>
      <c r="H126" s="2201" t="s">
        <v>81</v>
      </c>
      <c r="I126" s="1620">
        <v>15</v>
      </c>
      <c r="J126" s="1621">
        <v>15</v>
      </c>
      <c r="K126" s="1100" t="s">
        <v>80</v>
      </c>
      <c r="L126" s="1773">
        <v>25.32</v>
      </c>
      <c r="M126" s="2016">
        <v>24</v>
      </c>
      <c r="N126" s="1767"/>
      <c r="AA126" s="1504" t="s">
        <v>72</v>
      </c>
      <c r="AB126" s="1543"/>
      <c r="AC126" s="1524"/>
      <c r="AD126" s="1543"/>
      <c r="AE126" s="1544"/>
      <c r="AF126" s="1543"/>
      <c r="AG126" s="1545"/>
      <c r="AH126" s="1528">
        <f t="shared" si="107"/>
        <v>0</v>
      </c>
      <c r="AI126" s="1529">
        <f t="shared" si="108"/>
        <v>0</v>
      </c>
      <c r="AJ126" s="1528">
        <f t="shared" si="109"/>
        <v>0</v>
      </c>
      <c r="AK126" s="1530">
        <f t="shared" si="110"/>
        <v>0</v>
      </c>
      <c r="AM126" s="2008" t="s">
        <v>133</v>
      </c>
      <c r="AN126" s="1596">
        <f t="shared" ref="AN126:AN131" si="113">P130+R130+T130</f>
        <v>50</v>
      </c>
      <c r="AO126" s="1597">
        <f t="shared" ref="AO126:AO131" si="114">Q130+S130+U130</f>
        <v>50</v>
      </c>
      <c r="AP126" s="1504" t="s">
        <v>72</v>
      </c>
      <c r="AQ126" s="1531">
        <f t="shared" si="111"/>
        <v>0</v>
      </c>
      <c r="AR126" s="1532">
        <f t="shared" si="112"/>
        <v>0</v>
      </c>
      <c r="AT126" s="10"/>
      <c r="AU126" s="2202"/>
      <c r="AV126" s="4"/>
      <c r="AW126" s="1653"/>
      <c r="AX126" s="1986"/>
      <c r="AY126" s="2203"/>
      <c r="AZ126" s="10"/>
      <c r="BA126" s="2204"/>
      <c r="BB126" s="10"/>
      <c r="BC126" s="10"/>
      <c r="BD126" s="2205"/>
      <c r="BE126" s="14"/>
      <c r="BF126" s="5"/>
      <c r="BG126" s="10"/>
      <c r="BH126" s="10"/>
      <c r="BI126" s="10"/>
      <c r="BJ126" s="10"/>
      <c r="BK126" s="10"/>
    </row>
    <row r="127" spans="2:63" ht="15.75" customHeight="1">
      <c r="B127" s="2206" t="s">
        <v>491</v>
      </c>
      <c r="C127" s="661" t="s">
        <v>519</v>
      </c>
      <c r="D127" s="721" t="s">
        <v>268</v>
      </c>
      <c r="E127" s="1559" t="s">
        <v>80</v>
      </c>
      <c r="F127" s="1620">
        <v>10.4</v>
      </c>
      <c r="G127" s="2200">
        <v>10.4</v>
      </c>
      <c r="H127" s="256" t="s">
        <v>93</v>
      </c>
      <c r="I127" s="1620">
        <v>5</v>
      </c>
      <c r="J127" s="1621">
        <v>5</v>
      </c>
      <c r="K127" s="1100" t="s">
        <v>281</v>
      </c>
      <c r="L127" s="1620">
        <v>5.25</v>
      </c>
      <c r="M127" s="1708">
        <v>5.25</v>
      </c>
      <c r="N127" s="1767"/>
      <c r="AA127" s="1504" t="s">
        <v>73</v>
      </c>
      <c r="AB127" s="1525"/>
      <c r="AC127" s="1556"/>
      <c r="AD127" s="1525"/>
      <c r="AE127" s="1544"/>
      <c r="AF127" s="1525"/>
      <c r="AG127" s="1545"/>
      <c r="AH127" s="1528">
        <f t="shared" si="107"/>
        <v>0</v>
      </c>
      <c r="AI127" s="1529">
        <f t="shared" si="108"/>
        <v>0</v>
      </c>
      <c r="AJ127" s="1528">
        <f t="shared" si="109"/>
        <v>0</v>
      </c>
      <c r="AK127" s="1530">
        <f t="shared" si="110"/>
        <v>0</v>
      </c>
      <c r="AM127" s="1414" t="s">
        <v>132</v>
      </c>
      <c r="AN127" s="1531">
        <f t="shared" si="113"/>
        <v>118</v>
      </c>
      <c r="AO127" s="1617">
        <f t="shared" si="114"/>
        <v>118</v>
      </c>
      <c r="AP127" s="1504" t="s">
        <v>73</v>
      </c>
      <c r="AQ127" s="1531">
        <f t="shared" si="111"/>
        <v>0</v>
      </c>
      <c r="AR127" s="1532">
        <f t="shared" si="112"/>
        <v>0</v>
      </c>
      <c r="AT127" s="10"/>
      <c r="AU127" s="10"/>
      <c r="AV127" s="42"/>
      <c r="AW127" s="10"/>
      <c r="AX127" s="1985"/>
      <c r="AY127" s="1956"/>
      <c r="AZ127" s="1760"/>
      <c r="BA127" s="1985"/>
      <c r="BB127" s="1956"/>
      <c r="BC127" s="1760"/>
      <c r="BD127" s="1985"/>
      <c r="BE127" s="1956"/>
      <c r="BF127" s="1760"/>
      <c r="BG127" s="10"/>
      <c r="BH127" s="10"/>
      <c r="BI127" s="10"/>
      <c r="BJ127" s="10"/>
      <c r="BK127" s="10"/>
    </row>
    <row r="128" spans="2:63" ht="15" customHeight="1">
      <c r="B128" s="1676" t="s">
        <v>622</v>
      </c>
      <c r="C128" s="661" t="s">
        <v>621</v>
      </c>
      <c r="D128" s="721" t="s">
        <v>646</v>
      </c>
      <c r="E128" s="1559" t="s">
        <v>162</v>
      </c>
      <c r="F128" s="1620">
        <v>16.2</v>
      </c>
      <c r="G128" s="2200">
        <v>12.6</v>
      </c>
      <c r="H128" s="256" t="s">
        <v>492</v>
      </c>
      <c r="I128" s="1620">
        <v>1.5</v>
      </c>
      <c r="J128" s="1621">
        <v>1.5</v>
      </c>
      <c r="K128" s="1036" t="s">
        <v>54</v>
      </c>
      <c r="L128" s="2207">
        <v>0.5</v>
      </c>
      <c r="M128" s="2208">
        <v>0.5</v>
      </c>
      <c r="N128" s="2209"/>
      <c r="O128" s="1474" t="s">
        <v>321</v>
      </c>
      <c r="P128" s="1475" t="s">
        <v>404</v>
      </c>
      <c r="Q128" s="1476"/>
      <c r="R128" s="1475" t="s">
        <v>405</v>
      </c>
      <c r="S128" s="1476"/>
      <c r="T128" s="1475" t="s">
        <v>406</v>
      </c>
      <c r="U128" s="1476"/>
      <c r="V128" s="1475" t="s">
        <v>407</v>
      </c>
      <c r="W128" s="1476"/>
      <c r="X128" s="1475" t="s">
        <v>408</v>
      </c>
      <c r="Y128" s="1476"/>
      <c r="AA128" s="1504" t="s">
        <v>75</v>
      </c>
      <c r="AB128" s="1525"/>
      <c r="AC128" s="1567"/>
      <c r="AD128" s="1525"/>
      <c r="AE128" s="1526"/>
      <c r="AF128" s="1525"/>
      <c r="AG128" s="1527"/>
      <c r="AH128" s="1528">
        <f t="shared" si="107"/>
        <v>0</v>
      </c>
      <c r="AI128" s="1529">
        <f t="shared" si="108"/>
        <v>0</v>
      </c>
      <c r="AJ128" s="1528">
        <f t="shared" si="109"/>
        <v>0</v>
      </c>
      <c r="AK128" s="1530">
        <f t="shared" si="110"/>
        <v>0</v>
      </c>
      <c r="AM128" s="1414" t="s">
        <v>79</v>
      </c>
      <c r="AN128" s="1531">
        <f t="shared" si="113"/>
        <v>10.7</v>
      </c>
      <c r="AO128" s="1617">
        <f t="shared" si="114"/>
        <v>10.7</v>
      </c>
      <c r="AP128" s="1504" t="s">
        <v>75</v>
      </c>
      <c r="AQ128" s="1531">
        <f t="shared" si="111"/>
        <v>0</v>
      </c>
      <c r="AR128" s="1532">
        <f t="shared" si="112"/>
        <v>0</v>
      </c>
      <c r="AT128" s="10"/>
      <c r="AU128" s="735"/>
      <c r="AV128" s="4"/>
      <c r="AW128" s="16"/>
      <c r="AX128" s="4"/>
      <c r="AY128" s="2210"/>
      <c r="AZ128" s="2211"/>
      <c r="BA128" s="4"/>
      <c r="BB128" s="17"/>
      <c r="BC128" s="1772"/>
      <c r="BD128" s="4"/>
      <c r="BE128" s="2212"/>
      <c r="BF128" s="2213"/>
      <c r="BG128" s="10"/>
      <c r="BH128" s="10"/>
      <c r="BI128" s="10"/>
      <c r="BJ128" s="10"/>
      <c r="BK128" s="10"/>
    </row>
    <row r="129" spans="2:63" ht="15" customHeight="1">
      <c r="B129" s="1726">
        <v>384</v>
      </c>
      <c r="C129" s="1546" t="s">
        <v>565</v>
      </c>
      <c r="D129" s="35"/>
      <c r="E129" s="1559" t="s">
        <v>79</v>
      </c>
      <c r="F129" s="1620">
        <v>7.2</v>
      </c>
      <c r="G129" s="2200">
        <v>7.2</v>
      </c>
      <c r="H129" s="256" t="s">
        <v>493</v>
      </c>
      <c r="I129" s="1620">
        <v>2</v>
      </c>
      <c r="J129" s="1621">
        <v>2</v>
      </c>
      <c r="K129" s="2214" t="s">
        <v>1026</v>
      </c>
      <c r="L129" s="2215"/>
      <c r="M129" s="2216"/>
      <c r="N129" s="38"/>
      <c r="O129" s="204"/>
      <c r="P129" s="1485" t="s">
        <v>101</v>
      </c>
      <c r="Q129" s="1489" t="s">
        <v>102</v>
      </c>
      <c r="R129" s="1485" t="s">
        <v>101</v>
      </c>
      <c r="S129" s="1489" t="s">
        <v>102</v>
      </c>
      <c r="T129" s="1485" t="s">
        <v>101</v>
      </c>
      <c r="U129" s="1489" t="s">
        <v>102</v>
      </c>
      <c r="V129" s="1485" t="s">
        <v>101</v>
      </c>
      <c r="W129" s="1489" t="s">
        <v>102</v>
      </c>
      <c r="X129" s="1485" t="s">
        <v>101</v>
      </c>
      <c r="Y129" s="1486" t="s">
        <v>102</v>
      </c>
      <c r="AA129" s="1504" t="s">
        <v>76</v>
      </c>
      <c r="AB129" s="1525"/>
      <c r="AC129" s="1578"/>
      <c r="AD129" s="1525"/>
      <c r="AE129" s="1526"/>
      <c r="AF129" s="1525"/>
      <c r="AG129" s="1527"/>
      <c r="AH129" s="1528">
        <f t="shared" si="107"/>
        <v>0</v>
      </c>
      <c r="AI129" s="1529">
        <f t="shared" si="108"/>
        <v>0</v>
      </c>
      <c r="AJ129" s="1528">
        <f t="shared" si="109"/>
        <v>0</v>
      </c>
      <c r="AK129" s="1530">
        <f t="shared" si="110"/>
        <v>0</v>
      </c>
      <c r="AM129" s="1635" t="s">
        <v>414</v>
      </c>
      <c r="AN129" s="1649">
        <f t="shared" si="113"/>
        <v>43.3</v>
      </c>
      <c r="AO129" s="1640">
        <f t="shared" si="114"/>
        <v>43.3</v>
      </c>
      <c r="AP129" s="1504" t="s">
        <v>76</v>
      </c>
      <c r="AQ129" s="1531">
        <f t="shared" si="111"/>
        <v>0</v>
      </c>
      <c r="AR129" s="1532">
        <f t="shared" si="112"/>
        <v>0</v>
      </c>
      <c r="AU129" s="735"/>
      <c r="AV129" s="4"/>
      <c r="AW129" s="16"/>
      <c r="AX129" s="4"/>
      <c r="AY129" s="17"/>
      <c r="AZ129" s="1917"/>
      <c r="BA129" s="4"/>
      <c r="BB129" s="17"/>
      <c r="BC129" s="1772"/>
      <c r="BD129" s="4"/>
      <c r="BE129" s="17"/>
      <c r="BF129" s="1772"/>
      <c r="BG129" s="10"/>
      <c r="BH129" s="10"/>
      <c r="BI129" s="10"/>
      <c r="BJ129" s="10"/>
      <c r="BK129" s="10"/>
    </row>
    <row r="130" spans="2:63" ht="14.4" customHeight="1">
      <c r="B130" s="1726" t="s">
        <v>572</v>
      </c>
      <c r="C130" s="1546" t="s">
        <v>327</v>
      </c>
      <c r="D130" s="2073">
        <v>200</v>
      </c>
      <c r="E130" s="1761" t="s">
        <v>445</v>
      </c>
      <c r="F130" s="2217">
        <v>0.53</v>
      </c>
      <c r="G130" s="2218">
        <v>0.53</v>
      </c>
      <c r="H130" s="2219" t="s">
        <v>163</v>
      </c>
      <c r="I130" s="1741">
        <v>4.0000000000000002E-4</v>
      </c>
      <c r="J130" s="2220">
        <v>4.0000000000000002E-4</v>
      </c>
      <c r="K130" s="2221" t="s">
        <v>74</v>
      </c>
      <c r="L130" s="2222">
        <v>25.5</v>
      </c>
      <c r="M130" s="2223">
        <v>19.25</v>
      </c>
      <c r="N130" s="1767"/>
      <c r="O130" s="1588" t="s">
        <v>133</v>
      </c>
      <c r="P130" s="1589">
        <f>D132</f>
        <v>20</v>
      </c>
      <c r="Q130" s="1590">
        <f>D132</f>
        <v>20</v>
      </c>
      <c r="R130" s="1591">
        <f>D146</f>
        <v>30</v>
      </c>
      <c r="S130" s="1592">
        <f>D146</f>
        <v>30</v>
      </c>
      <c r="T130" s="1591"/>
      <c r="U130" s="1593"/>
      <c r="V130" s="1591">
        <f>P130+R130</f>
        <v>50</v>
      </c>
      <c r="W130" s="1594">
        <f>Q130+S130</f>
        <v>50</v>
      </c>
      <c r="X130" s="1591">
        <f>R130+T130</f>
        <v>30</v>
      </c>
      <c r="Y130" s="1592">
        <f>S130+U130</f>
        <v>30</v>
      </c>
      <c r="AA130" s="1595" t="s">
        <v>439</v>
      </c>
      <c r="AB130" s="1525"/>
      <c r="AC130" s="1567"/>
      <c r="AD130" s="1525"/>
      <c r="AE130" s="1526"/>
      <c r="AF130" s="1525"/>
      <c r="AG130" s="1527"/>
      <c r="AH130" s="1528">
        <f t="shared" si="107"/>
        <v>0</v>
      </c>
      <c r="AI130" s="1529">
        <f t="shared" si="108"/>
        <v>0</v>
      </c>
      <c r="AJ130" s="1528">
        <f t="shared" si="109"/>
        <v>0</v>
      </c>
      <c r="AK130" s="1530">
        <f t="shared" si="110"/>
        <v>0</v>
      </c>
      <c r="AM130" s="1414" t="s">
        <v>105</v>
      </c>
      <c r="AN130" s="1531">
        <f t="shared" si="113"/>
        <v>0</v>
      </c>
      <c r="AO130" s="1617">
        <f t="shared" si="114"/>
        <v>0</v>
      </c>
      <c r="AP130" s="1595" t="s">
        <v>439</v>
      </c>
      <c r="AQ130" s="1531">
        <f t="shared" si="111"/>
        <v>0</v>
      </c>
      <c r="AR130" s="1532">
        <f t="shared" si="112"/>
        <v>0</v>
      </c>
      <c r="AU130" s="48"/>
      <c r="AV130" s="4"/>
      <c r="AW130" s="17"/>
      <c r="AX130" s="4"/>
      <c r="AY130" s="17"/>
      <c r="AZ130" s="1917"/>
      <c r="BA130" s="4"/>
      <c r="BB130" s="17"/>
      <c r="BC130" s="1772"/>
      <c r="BD130" s="4"/>
      <c r="BE130" s="17"/>
      <c r="BF130" s="1917"/>
      <c r="BG130" s="10"/>
      <c r="BH130" s="10"/>
      <c r="BI130" s="10"/>
      <c r="BJ130" s="10"/>
      <c r="BK130" s="10"/>
    </row>
    <row r="131" spans="2:63" ht="15" customHeight="1">
      <c r="B131" s="1723" t="s">
        <v>9</v>
      </c>
      <c r="C131" s="658" t="s">
        <v>10</v>
      </c>
      <c r="D131" s="720">
        <v>35</v>
      </c>
      <c r="E131" s="1559" t="s">
        <v>89</v>
      </c>
      <c r="F131" s="1620">
        <v>4</v>
      </c>
      <c r="G131" s="2200">
        <v>4</v>
      </c>
      <c r="H131" s="943" t="s">
        <v>445</v>
      </c>
      <c r="I131" s="1620">
        <v>0.2</v>
      </c>
      <c r="J131" s="1708">
        <v>0.2</v>
      </c>
      <c r="K131" s="1100" t="s">
        <v>162</v>
      </c>
      <c r="L131" s="1620">
        <v>6.25</v>
      </c>
      <c r="M131" s="1708">
        <v>5.26</v>
      </c>
      <c r="N131" s="2224"/>
      <c r="O131" s="1414" t="s">
        <v>132</v>
      </c>
      <c r="P131" s="1605">
        <f>F126+D131</f>
        <v>48</v>
      </c>
      <c r="Q131" s="1606">
        <f>G126+D131</f>
        <v>48</v>
      </c>
      <c r="R131" s="1605">
        <f>D145</f>
        <v>50</v>
      </c>
      <c r="S131" s="1607">
        <f>D145</f>
        <v>50</v>
      </c>
      <c r="T131" s="1605">
        <f>D162</f>
        <v>20</v>
      </c>
      <c r="U131" s="1606">
        <f>D162</f>
        <v>20</v>
      </c>
      <c r="V131" s="1605">
        <f t="shared" ref="V131:V135" si="115">P131+R131</f>
        <v>98</v>
      </c>
      <c r="W131" s="1608">
        <f t="shared" ref="W131:W135" si="116">Q131+S131</f>
        <v>98</v>
      </c>
      <c r="X131" s="1605">
        <f t="shared" ref="X131:X135" si="117">R131+T131</f>
        <v>70</v>
      </c>
      <c r="Y131" s="1530">
        <f t="shared" ref="Y131:Y135" si="118">S131+U131</f>
        <v>70</v>
      </c>
      <c r="AA131" s="1609" t="s">
        <v>438</v>
      </c>
      <c r="AB131" s="1610"/>
      <c r="AC131" s="1611"/>
      <c r="AD131" s="1610">
        <f>L152</f>
        <v>33.299999999999997</v>
      </c>
      <c r="AE131" s="1612">
        <f>M152</f>
        <v>33.299999999999997</v>
      </c>
      <c r="AF131" s="1610"/>
      <c r="AG131" s="1613"/>
      <c r="AH131" s="1614">
        <f t="shared" si="107"/>
        <v>33.299999999999997</v>
      </c>
      <c r="AI131" s="1615">
        <f t="shared" si="108"/>
        <v>33.299999999999997</v>
      </c>
      <c r="AJ131" s="1614">
        <f t="shared" si="109"/>
        <v>33.299999999999997</v>
      </c>
      <c r="AK131" s="1616">
        <f t="shared" si="110"/>
        <v>33.299999999999997</v>
      </c>
      <c r="AM131" s="1201" t="s">
        <v>45</v>
      </c>
      <c r="AN131" s="1531">
        <f t="shared" si="113"/>
        <v>179.56</v>
      </c>
      <c r="AO131" s="1617">
        <f t="shared" si="114"/>
        <v>125.68</v>
      </c>
      <c r="AP131" s="1609" t="s">
        <v>438</v>
      </c>
      <c r="AQ131" s="1618">
        <f t="shared" si="111"/>
        <v>33.299999999999997</v>
      </c>
      <c r="AR131" s="1619">
        <f t="shared" si="112"/>
        <v>33.299999999999997</v>
      </c>
      <c r="AU131" s="48"/>
      <c r="AV131" s="4"/>
      <c r="AW131" s="16"/>
      <c r="AX131" s="4"/>
      <c r="AY131" s="17"/>
      <c r="AZ131" s="1917"/>
      <c r="BA131" s="4"/>
      <c r="BB131" s="17"/>
      <c r="BC131" s="1772"/>
      <c r="BD131" s="4"/>
      <c r="BE131" s="48"/>
      <c r="BF131" s="1906"/>
      <c r="BG131" s="10"/>
      <c r="BH131" s="10"/>
      <c r="BI131" s="10"/>
      <c r="BJ131" s="10"/>
      <c r="BK131" s="10"/>
    </row>
    <row r="132" spans="2:63" ht="14.25" customHeight="1">
      <c r="B132" s="1723" t="s">
        <v>9</v>
      </c>
      <c r="C132" s="658" t="s">
        <v>428</v>
      </c>
      <c r="D132" s="720">
        <v>20</v>
      </c>
      <c r="E132" s="203"/>
      <c r="F132" s="1150"/>
      <c r="G132" s="1150"/>
      <c r="H132" s="1150"/>
      <c r="I132" s="1150"/>
      <c r="J132" s="214"/>
      <c r="K132" s="2225" t="s">
        <v>1025</v>
      </c>
      <c r="L132" s="10"/>
      <c r="M132" s="1482"/>
      <c r="N132" s="1987"/>
      <c r="O132" s="1414" t="s">
        <v>79</v>
      </c>
      <c r="P132" s="1605">
        <f>F129+I128</f>
        <v>8.6999999999999993</v>
      </c>
      <c r="Q132" s="2226">
        <f>G129+J128</f>
        <v>8.6999999999999993</v>
      </c>
      <c r="R132" s="1605">
        <f>I144</f>
        <v>2</v>
      </c>
      <c r="S132" s="1608">
        <f>J144</f>
        <v>2</v>
      </c>
      <c r="T132" s="1605"/>
      <c r="U132" s="1624"/>
      <c r="V132" s="1605">
        <f t="shared" si="115"/>
        <v>10.7</v>
      </c>
      <c r="W132" s="1608">
        <f t="shared" si="116"/>
        <v>10.7</v>
      </c>
      <c r="X132" s="1605">
        <f t="shared" si="117"/>
        <v>2</v>
      </c>
      <c r="Y132" s="1530">
        <f t="shared" si="118"/>
        <v>2</v>
      </c>
      <c r="AA132" s="1625" t="s">
        <v>423</v>
      </c>
      <c r="AB132" s="1626">
        <f t="shared" ref="AB132:AG132" si="119">SUM(AB124:AB131)</f>
        <v>0</v>
      </c>
      <c r="AC132" s="1627">
        <f t="shared" si="119"/>
        <v>0</v>
      </c>
      <c r="AD132" s="1628">
        <f t="shared" si="119"/>
        <v>33.299999999999997</v>
      </c>
      <c r="AE132" s="1629">
        <f t="shared" si="119"/>
        <v>33.299999999999997</v>
      </c>
      <c r="AF132" s="1626">
        <f t="shared" si="119"/>
        <v>10</v>
      </c>
      <c r="AG132" s="1630">
        <f t="shared" si="119"/>
        <v>10</v>
      </c>
      <c r="AH132" s="1631">
        <f t="shared" si="107"/>
        <v>33.299999999999997</v>
      </c>
      <c r="AI132" s="1632">
        <f t="shared" si="108"/>
        <v>33.299999999999997</v>
      </c>
      <c r="AJ132" s="1631">
        <f t="shared" si="109"/>
        <v>43.3</v>
      </c>
      <c r="AK132" s="1633">
        <f t="shared" si="110"/>
        <v>43.3</v>
      </c>
      <c r="AM132" s="1679" t="s">
        <v>953</v>
      </c>
      <c r="AN132" s="2227">
        <f t="shared" ref="AN132:AN160" si="120">P136+R136+T136</f>
        <v>433.08000000000004</v>
      </c>
      <c r="AO132" s="1685">
        <f t="shared" ref="AO132:AO160" si="121">Q136+S136+U136</f>
        <v>345.55000000000007</v>
      </c>
      <c r="AP132" s="1625" t="s">
        <v>423</v>
      </c>
      <c r="AQ132" s="1631">
        <f t="shared" si="111"/>
        <v>43.3</v>
      </c>
      <c r="AR132" s="1629">
        <f t="shared" si="112"/>
        <v>43.3</v>
      </c>
      <c r="AU132" s="48"/>
      <c r="AV132" s="4"/>
      <c r="AW132" s="16"/>
      <c r="AX132" s="4"/>
      <c r="AY132" s="17"/>
      <c r="AZ132" s="1917"/>
      <c r="BA132" s="1982"/>
      <c r="BB132" s="1945"/>
      <c r="BC132" s="2228"/>
      <c r="BD132" s="1986"/>
      <c r="BE132" s="10"/>
      <c r="BF132" s="10"/>
      <c r="BG132" s="10"/>
      <c r="BH132" s="10"/>
      <c r="BI132" s="10"/>
      <c r="BJ132" s="10"/>
      <c r="BK132" s="10"/>
    </row>
    <row r="133" spans="2:63" ht="15" customHeight="1">
      <c r="B133" s="778"/>
      <c r="C133" s="1731"/>
      <c r="D133" s="10"/>
      <c r="E133" s="2229" t="s">
        <v>560</v>
      </c>
      <c r="F133" s="2230"/>
      <c r="G133" s="2231"/>
      <c r="H133" s="1787"/>
      <c r="I133" s="1787"/>
      <c r="J133" s="1788"/>
      <c r="K133" s="1100" t="s">
        <v>493</v>
      </c>
      <c r="L133" s="1620">
        <v>4.25</v>
      </c>
      <c r="M133" s="1621">
        <v>4.25</v>
      </c>
      <c r="N133" s="1483"/>
      <c r="O133" s="1635" t="s">
        <v>414</v>
      </c>
      <c r="P133" s="1636">
        <f t="shared" ref="P133:U133" si="122">AB132</f>
        <v>0</v>
      </c>
      <c r="Q133" s="1637">
        <f t="shared" si="122"/>
        <v>0</v>
      </c>
      <c r="R133" s="1636">
        <f t="shared" si="122"/>
        <v>33.299999999999997</v>
      </c>
      <c r="S133" s="1638">
        <f t="shared" si="122"/>
        <v>33.299999999999997</v>
      </c>
      <c r="T133" s="1636">
        <f t="shared" si="122"/>
        <v>10</v>
      </c>
      <c r="U133" s="1639">
        <f t="shared" si="122"/>
        <v>10</v>
      </c>
      <c r="V133" s="1636">
        <f t="shared" si="115"/>
        <v>33.299999999999997</v>
      </c>
      <c r="W133" s="1640">
        <f t="shared" si="116"/>
        <v>33.299999999999997</v>
      </c>
      <c r="X133" s="1636">
        <f t="shared" si="117"/>
        <v>43.3</v>
      </c>
      <c r="Y133" s="1638">
        <f t="shared" si="118"/>
        <v>43.3</v>
      </c>
      <c r="AA133" s="1641" t="s">
        <v>934</v>
      </c>
      <c r="AB133" s="1700"/>
      <c r="AC133" s="2030"/>
      <c r="AD133" s="1509"/>
      <c r="AE133" s="1702"/>
      <c r="AF133" s="1648"/>
      <c r="AG133" s="2031"/>
      <c r="AH133" s="1648">
        <f t="shared" si="107"/>
        <v>0</v>
      </c>
      <c r="AI133" s="1594">
        <f t="shared" si="108"/>
        <v>0</v>
      </c>
      <c r="AJ133" s="1648">
        <f t="shared" si="109"/>
        <v>0</v>
      </c>
      <c r="AK133" s="1592">
        <f t="shared" si="110"/>
        <v>0</v>
      </c>
      <c r="AM133" s="1699" t="s">
        <v>954</v>
      </c>
      <c r="AN133" s="1692">
        <f t="shared" si="120"/>
        <v>0</v>
      </c>
      <c r="AO133" s="1685">
        <f t="shared" si="121"/>
        <v>0</v>
      </c>
      <c r="AP133" s="1641" t="s">
        <v>934</v>
      </c>
      <c r="AQ133" s="1650">
        <f t="shared" si="111"/>
        <v>0</v>
      </c>
      <c r="AR133" s="1651">
        <f t="shared" si="112"/>
        <v>0</v>
      </c>
      <c r="AU133" s="48"/>
      <c r="AV133" s="4"/>
      <c r="AW133" s="16"/>
      <c r="AX133" s="121"/>
      <c r="AY133" s="48"/>
      <c r="AZ133" s="1906"/>
      <c r="BA133" s="121"/>
      <c r="BB133" s="17"/>
      <c r="BC133" s="1917"/>
      <c r="BD133" s="1463"/>
      <c r="BE133" s="1464"/>
      <c r="BF133" s="1942"/>
      <c r="BG133" s="10"/>
      <c r="BH133" s="10"/>
      <c r="BI133" s="10"/>
      <c r="BJ133" s="10"/>
      <c r="BK133" s="10"/>
    </row>
    <row r="134" spans="2:63" ht="16.5" customHeight="1">
      <c r="B134" s="778"/>
      <c r="C134" s="1731"/>
      <c r="D134" s="10"/>
      <c r="E134" s="1792" t="s">
        <v>100</v>
      </c>
      <c r="F134" s="1541" t="s">
        <v>101</v>
      </c>
      <c r="G134" s="1678" t="s">
        <v>102</v>
      </c>
      <c r="H134" s="1603" t="s">
        <v>100</v>
      </c>
      <c r="I134" s="1541" t="s">
        <v>101</v>
      </c>
      <c r="J134" s="1542" t="s">
        <v>102</v>
      </c>
      <c r="K134" s="2225" t="s">
        <v>1027</v>
      </c>
      <c r="L134" s="10"/>
      <c r="M134" s="1482"/>
      <c r="N134" s="1483"/>
      <c r="O134" s="1414" t="s">
        <v>105</v>
      </c>
      <c r="P134" s="1605"/>
      <c r="Q134" s="1654"/>
      <c r="R134" s="1605"/>
      <c r="S134" s="1530"/>
      <c r="T134" s="1605"/>
      <c r="U134" s="1655"/>
      <c r="V134" s="1605">
        <f t="shared" si="115"/>
        <v>0</v>
      </c>
      <c r="W134" s="1608">
        <f t="shared" si="116"/>
        <v>0</v>
      </c>
      <c r="X134" s="1605">
        <f t="shared" si="117"/>
        <v>0</v>
      </c>
      <c r="Y134" s="1530">
        <f t="shared" si="118"/>
        <v>0</v>
      </c>
      <c r="AA134" s="1656" t="s">
        <v>436</v>
      </c>
      <c r="AB134" s="1657">
        <f>F136</f>
        <v>41.58</v>
      </c>
      <c r="AC134" s="2035">
        <f>G136</f>
        <v>27.03</v>
      </c>
      <c r="AD134" s="1528"/>
      <c r="AE134" s="1675"/>
      <c r="AF134" s="1528"/>
      <c r="AG134" s="1684"/>
      <c r="AH134" s="1528">
        <f t="shared" ref="AH134:AK137" si="123">AB134+AD134</f>
        <v>41.58</v>
      </c>
      <c r="AI134" s="1608">
        <f t="shared" si="123"/>
        <v>27.03</v>
      </c>
      <c r="AJ134" s="1528">
        <f t="shared" si="123"/>
        <v>0</v>
      </c>
      <c r="AK134" s="1530">
        <f t="shared" si="123"/>
        <v>0</v>
      </c>
      <c r="AM134" s="1414" t="s">
        <v>70</v>
      </c>
      <c r="AN134" s="1713">
        <f t="shared" si="120"/>
        <v>149.82</v>
      </c>
      <c r="AO134" s="1617">
        <f t="shared" si="121"/>
        <v>106</v>
      </c>
      <c r="AP134" s="1656" t="s">
        <v>436</v>
      </c>
      <c r="AQ134" s="1650">
        <f t="shared" si="111"/>
        <v>41.58</v>
      </c>
      <c r="AR134" s="1651">
        <f t="shared" si="112"/>
        <v>27.03</v>
      </c>
      <c r="AU134" s="48"/>
      <c r="AV134" s="4"/>
      <c r="AW134" s="16"/>
      <c r="AX134" s="4"/>
      <c r="AY134" s="17"/>
      <c r="AZ134" s="1917"/>
      <c r="BA134" s="1986"/>
      <c r="BB134" s="17"/>
      <c r="BC134" s="1917"/>
      <c r="BD134" s="4"/>
      <c r="BE134" s="17"/>
      <c r="BF134" s="1917"/>
      <c r="BG134" s="10"/>
      <c r="BH134" s="10"/>
      <c r="BI134" s="10"/>
      <c r="BJ134" s="10"/>
      <c r="BK134" s="10"/>
    </row>
    <row r="135" spans="2:63" ht="16.5" customHeight="1">
      <c r="B135" s="778"/>
      <c r="C135" s="1731"/>
      <c r="D135" s="10"/>
      <c r="E135" s="2232" t="s">
        <v>68</v>
      </c>
      <c r="F135" s="1803">
        <v>42</v>
      </c>
      <c r="G135" s="2233">
        <v>32.76</v>
      </c>
      <c r="H135" s="2128" t="s">
        <v>50</v>
      </c>
      <c r="I135" s="1620">
        <v>1.35</v>
      </c>
      <c r="J135" s="1708">
        <v>1.35</v>
      </c>
      <c r="K135" s="1100" t="s">
        <v>89</v>
      </c>
      <c r="L135" s="2217">
        <v>1.25</v>
      </c>
      <c r="M135" s="1621">
        <v>1.25</v>
      </c>
      <c r="N135" s="1483"/>
      <c r="O135" s="1201" t="s">
        <v>45</v>
      </c>
      <c r="P135" s="1671">
        <f>L125</f>
        <v>179.56</v>
      </c>
      <c r="Q135" s="1711">
        <f>M125</f>
        <v>125.68</v>
      </c>
      <c r="R135" s="1605"/>
      <c r="S135" s="1530"/>
      <c r="T135" s="1605"/>
      <c r="U135" s="1655"/>
      <c r="V135" s="1605">
        <f t="shared" si="115"/>
        <v>179.56</v>
      </c>
      <c r="W135" s="1608">
        <f t="shared" si="116"/>
        <v>125.68</v>
      </c>
      <c r="X135" s="1605">
        <f t="shared" si="117"/>
        <v>0</v>
      </c>
      <c r="Y135" s="1530">
        <f t="shared" si="118"/>
        <v>0</v>
      </c>
      <c r="AA135" s="1673" t="s">
        <v>298</v>
      </c>
      <c r="AB135" s="1657"/>
      <c r="AC135" s="1674"/>
      <c r="AD135" s="1528"/>
      <c r="AE135" s="1675"/>
      <c r="AF135" s="1528"/>
      <c r="AG135" s="1684"/>
      <c r="AH135" s="1528">
        <f t="shared" si="123"/>
        <v>0</v>
      </c>
      <c r="AI135" s="1608">
        <f t="shared" si="123"/>
        <v>0</v>
      </c>
      <c r="AJ135" s="1528">
        <f t="shared" si="123"/>
        <v>0</v>
      </c>
      <c r="AK135" s="1530">
        <f t="shared" si="123"/>
        <v>0</v>
      </c>
      <c r="AM135" s="1717" t="s">
        <v>104</v>
      </c>
      <c r="AN135" s="1531">
        <f t="shared" si="120"/>
        <v>0</v>
      </c>
      <c r="AO135" s="1617">
        <f t="shared" si="121"/>
        <v>0</v>
      </c>
      <c r="AP135" s="1673" t="s">
        <v>298</v>
      </c>
      <c r="AQ135" s="1650">
        <f t="shared" si="111"/>
        <v>0</v>
      </c>
      <c r="AR135" s="1651">
        <f t="shared" si="112"/>
        <v>0</v>
      </c>
      <c r="AU135" s="10"/>
      <c r="AV135" s="1653"/>
      <c r="AW135" s="10"/>
      <c r="AX135" s="10"/>
      <c r="AY135" s="10"/>
      <c r="AZ135" s="10"/>
      <c r="BA135" s="1986"/>
      <c r="BB135" s="2234"/>
      <c r="BC135" s="2228"/>
      <c r="BD135" s="1469"/>
      <c r="BE135" s="1469"/>
      <c r="BF135" s="1942"/>
      <c r="BG135" s="10"/>
      <c r="BH135" s="10"/>
      <c r="BI135" s="10"/>
      <c r="BJ135" s="10"/>
      <c r="BK135" s="10"/>
    </row>
    <row r="136" spans="2:63" ht="15.75" customHeight="1">
      <c r="B136" s="778"/>
      <c r="C136" s="1731"/>
      <c r="D136" s="10"/>
      <c r="E136" s="2235" t="s">
        <v>155</v>
      </c>
      <c r="F136" s="2236">
        <v>41.58</v>
      </c>
      <c r="G136" s="2237">
        <v>27.03</v>
      </c>
      <c r="H136" s="2219" t="s">
        <v>83</v>
      </c>
      <c r="I136" s="2077">
        <v>0.15</v>
      </c>
      <c r="J136" s="2078">
        <v>0.15</v>
      </c>
      <c r="K136" s="2238" t="s">
        <v>50</v>
      </c>
      <c r="L136" s="1620">
        <v>0.25</v>
      </c>
      <c r="M136" s="1708">
        <v>0.25</v>
      </c>
      <c r="N136" s="1483"/>
      <c r="O136" s="1679" t="s">
        <v>953</v>
      </c>
      <c r="P136" s="1680">
        <f t="shared" ref="P136:U136" si="124">AB147</f>
        <v>137.78</v>
      </c>
      <c r="Q136" s="1681">
        <f t="shared" si="124"/>
        <v>103.15</v>
      </c>
      <c r="R136" s="1682">
        <f t="shared" si="124"/>
        <v>191.3</v>
      </c>
      <c r="S136" s="1683">
        <f t="shared" si="124"/>
        <v>159.40000000000003</v>
      </c>
      <c r="T136" s="1680">
        <f t="shared" si="124"/>
        <v>104</v>
      </c>
      <c r="U136" s="1684">
        <f t="shared" si="124"/>
        <v>83</v>
      </c>
      <c r="V136" s="1682">
        <f t="shared" ref="V136:Y138" si="125">P136+R136</f>
        <v>329.08000000000004</v>
      </c>
      <c r="W136" s="1685">
        <f t="shared" si="125"/>
        <v>262.55000000000007</v>
      </c>
      <c r="X136" s="1682">
        <f t="shared" si="125"/>
        <v>295.3</v>
      </c>
      <c r="Y136" s="1683">
        <f t="shared" si="125"/>
        <v>242.40000000000003</v>
      </c>
      <c r="AA136" s="1687" t="s">
        <v>495</v>
      </c>
      <c r="AB136" s="2239"/>
      <c r="AC136" s="1688"/>
      <c r="AD136" s="1528"/>
      <c r="AE136" s="1675"/>
      <c r="AF136" s="1614"/>
      <c r="AG136" s="2042"/>
      <c r="AH136" s="1614">
        <f t="shared" si="123"/>
        <v>0</v>
      </c>
      <c r="AI136" s="1690">
        <f t="shared" si="123"/>
        <v>0</v>
      </c>
      <c r="AJ136" s="1614">
        <f t="shared" si="123"/>
        <v>0</v>
      </c>
      <c r="AK136" s="1616">
        <f t="shared" si="123"/>
        <v>0</v>
      </c>
      <c r="AM136" s="1414" t="s">
        <v>131</v>
      </c>
      <c r="AN136" s="1531">
        <f t="shared" si="120"/>
        <v>200</v>
      </c>
      <c r="AO136" s="1617">
        <f t="shared" si="121"/>
        <v>200</v>
      </c>
      <c r="AP136" s="1687" t="s">
        <v>495</v>
      </c>
      <c r="AQ136" s="1751">
        <f t="shared" si="111"/>
        <v>0</v>
      </c>
      <c r="AR136" s="1651">
        <f t="shared" si="112"/>
        <v>0</v>
      </c>
      <c r="AU136" s="10"/>
      <c r="AV136" s="1653"/>
      <c r="AW136" s="10"/>
      <c r="AX136" s="1986"/>
      <c r="AY136" s="2177"/>
      <c r="AZ136" s="10"/>
      <c r="BA136" s="1985"/>
      <c r="BB136" s="1956"/>
      <c r="BC136" s="1760"/>
      <c r="BD136" s="1982"/>
      <c r="BE136" s="1469"/>
      <c r="BF136" s="1772"/>
      <c r="BG136" s="10"/>
      <c r="BH136" s="10"/>
      <c r="BI136" s="10"/>
      <c r="BJ136" s="10"/>
      <c r="BK136" s="10"/>
    </row>
    <row r="137" spans="2:63" ht="13.5" customHeight="1">
      <c r="B137" s="1777" t="s">
        <v>399</v>
      </c>
      <c r="C137" s="1778"/>
      <c r="D137" s="1779">
        <f>D125+D130+D131+D132+90+20+150+25</f>
        <v>600</v>
      </c>
      <c r="E137" s="2165" t="s">
        <v>89</v>
      </c>
      <c r="F137" s="2166">
        <v>3</v>
      </c>
      <c r="G137" s="2240">
        <v>3</v>
      </c>
      <c r="H137" s="1780"/>
      <c r="I137" s="1780"/>
      <c r="J137" s="1781"/>
      <c r="K137" s="2032" t="s">
        <v>54</v>
      </c>
      <c r="L137" s="2241">
        <v>0.06</v>
      </c>
      <c r="M137" s="2242">
        <v>0.06</v>
      </c>
      <c r="N137" s="1483"/>
      <c r="O137" s="1699" t="s">
        <v>954</v>
      </c>
      <c r="P137" s="1680">
        <f t="shared" ref="P137:U137" si="126">AB154</f>
        <v>0</v>
      </c>
      <c r="Q137" s="1681">
        <f t="shared" si="126"/>
        <v>0</v>
      </c>
      <c r="R137" s="1680">
        <f t="shared" si="126"/>
        <v>0</v>
      </c>
      <c r="S137" s="1686">
        <f t="shared" si="126"/>
        <v>0</v>
      </c>
      <c r="T137" s="1680">
        <f t="shared" si="126"/>
        <v>0</v>
      </c>
      <c r="U137" s="1684">
        <f t="shared" si="126"/>
        <v>0</v>
      </c>
      <c r="V137" s="1680">
        <f t="shared" si="125"/>
        <v>0</v>
      </c>
      <c r="W137" s="1685">
        <f t="shared" si="125"/>
        <v>0</v>
      </c>
      <c r="X137" s="1680">
        <f t="shared" si="125"/>
        <v>0</v>
      </c>
      <c r="Y137" s="1686">
        <f t="shared" si="125"/>
        <v>0</v>
      </c>
      <c r="AA137" s="1687" t="s">
        <v>63</v>
      </c>
      <c r="AB137" s="1700"/>
      <c r="AC137" s="2030"/>
      <c r="AD137" s="1509"/>
      <c r="AE137" s="1702"/>
      <c r="AF137" s="1528"/>
      <c r="AG137" s="1684"/>
      <c r="AH137" s="1528">
        <f t="shared" si="123"/>
        <v>0</v>
      </c>
      <c r="AI137" s="1608">
        <f t="shared" si="123"/>
        <v>0</v>
      </c>
      <c r="AJ137" s="1528">
        <f t="shared" si="123"/>
        <v>0</v>
      </c>
      <c r="AK137" s="1530">
        <f t="shared" si="123"/>
        <v>0</v>
      </c>
      <c r="AM137" s="1201" t="s">
        <v>85</v>
      </c>
      <c r="AN137" s="1531">
        <f t="shared" si="120"/>
        <v>92.93</v>
      </c>
      <c r="AO137" s="1617">
        <f t="shared" si="121"/>
        <v>80.34</v>
      </c>
      <c r="AP137" s="1687" t="s">
        <v>63</v>
      </c>
      <c r="AQ137" s="1650">
        <f t="shared" si="111"/>
        <v>0</v>
      </c>
      <c r="AR137" s="1651">
        <f t="shared" si="112"/>
        <v>0</v>
      </c>
      <c r="AU137" s="10"/>
      <c r="AV137" s="1653"/>
      <c r="AW137" s="10"/>
      <c r="AX137" s="10"/>
      <c r="AY137" s="10"/>
      <c r="AZ137" s="10"/>
      <c r="BA137" s="2177"/>
      <c r="BB137" s="2212"/>
      <c r="BC137" s="2243"/>
      <c r="BD137" s="17"/>
      <c r="BE137" s="1469"/>
      <c r="BF137" s="1942"/>
      <c r="BG137" s="10"/>
      <c r="BH137" s="10"/>
      <c r="BI137" s="10"/>
      <c r="BJ137" s="10"/>
      <c r="BK137" s="10"/>
    </row>
    <row r="138" spans="2:63" ht="17.25" customHeight="1">
      <c r="B138" s="1662"/>
      <c r="C138" s="426" t="s">
        <v>123</v>
      </c>
      <c r="D138" s="171"/>
      <c r="E138" s="2244" t="s">
        <v>612</v>
      </c>
      <c r="F138" s="1669"/>
      <c r="G138" s="1669"/>
      <c r="H138" s="2245" t="s">
        <v>842</v>
      </c>
      <c r="I138" s="1787"/>
      <c r="J138" s="1788"/>
      <c r="K138" s="2105" t="s">
        <v>374</v>
      </c>
      <c r="L138" s="2246"/>
      <c r="M138" s="1788"/>
      <c r="N138" s="1483"/>
      <c r="O138" s="1414" t="s">
        <v>70</v>
      </c>
      <c r="P138" s="1710">
        <f t="shared" ref="P138:U138" si="127">AB162</f>
        <v>0</v>
      </c>
      <c r="Q138" s="1711">
        <f t="shared" si="127"/>
        <v>0</v>
      </c>
      <c r="R138" s="1710">
        <f t="shared" si="127"/>
        <v>143</v>
      </c>
      <c r="S138" s="1530">
        <f t="shared" si="127"/>
        <v>100</v>
      </c>
      <c r="T138" s="1710">
        <f t="shared" si="127"/>
        <v>6.82</v>
      </c>
      <c r="U138" s="1655">
        <f t="shared" si="127"/>
        <v>6</v>
      </c>
      <c r="V138" s="1710">
        <f t="shared" si="125"/>
        <v>143</v>
      </c>
      <c r="W138" s="1608">
        <f t="shared" si="125"/>
        <v>100</v>
      </c>
      <c r="X138" s="1710">
        <f t="shared" si="125"/>
        <v>149.82</v>
      </c>
      <c r="Y138" s="1530">
        <f t="shared" si="125"/>
        <v>106</v>
      </c>
      <c r="AA138" s="1712" t="s">
        <v>595</v>
      </c>
      <c r="AB138" s="1657"/>
      <c r="AC138" s="2035"/>
      <c r="AD138" s="1528">
        <f>F150</f>
        <v>2</v>
      </c>
      <c r="AE138" s="1675">
        <f>G150</f>
        <v>1.8</v>
      </c>
      <c r="AF138" s="1528"/>
      <c r="AG138" s="1684"/>
      <c r="AH138" s="1528">
        <f t="shared" ref="AH138:AH139" si="128">AB138+AD138</f>
        <v>2</v>
      </c>
      <c r="AI138" s="1608">
        <f t="shared" ref="AI138:AI139" si="129">AC138+AE138</f>
        <v>1.8</v>
      </c>
      <c r="AJ138" s="1528">
        <f t="shared" ref="AJ138:AJ139" si="130">AD138+AF138</f>
        <v>2</v>
      </c>
      <c r="AK138" s="1530">
        <f t="shared" ref="AK138:AK139" si="131">AE138+AG138</f>
        <v>1.8</v>
      </c>
      <c r="AM138" s="1201" t="s">
        <v>440</v>
      </c>
      <c r="AN138" s="1531">
        <f t="shared" si="120"/>
        <v>0</v>
      </c>
      <c r="AO138" s="1617">
        <f t="shared" si="121"/>
        <v>0</v>
      </c>
      <c r="AP138" s="1712" t="s">
        <v>595</v>
      </c>
      <c r="AQ138" s="1650">
        <f t="shared" si="111"/>
        <v>2</v>
      </c>
      <c r="AR138" s="1651">
        <f t="shared" si="112"/>
        <v>1.8</v>
      </c>
      <c r="AU138" s="10"/>
      <c r="AV138" s="1653"/>
      <c r="AW138" s="10"/>
      <c r="AX138" s="10"/>
      <c r="AY138" s="10"/>
      <c r="AZ138" s="10"/>
      <c r="BA138" s="2247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</row>
    <row r="139" spans="2:63" ht="18" customHeight="1">
      <c r="B139" s="2248" t="s">
        <v>618</v>
      </c>
      <c r="C139" s="2249" t="s">
        <v>374</v>
      </c>
      <c r="D139" s="2250">
        <v>60</v>
      </c>
      <c r="E139" s="2089" t="s">
        <v>100</v>
      </c>
      <c r="F139" s="2090" t="s">
        <v>101</v>
      </c>
      <c r="G139" s="2091" t="s">
        <v>102</v>
      </c>
      <c r="H139" s="1995" t="s">
        <v>100</v>
      </c>
      <c r="I139" s="1998" t="s">
        <v>101</v>
      </c>
      <c r="J139" s="2251" t="s">
        <v>102</v>
      </c>
      <c r="K139" s="1540" t="s">
        <v>100</v>
      </c>
      <c r="L139" s="2090" t="s">
        <v>101</v>
      </c>
      <c r="M139" s="2091" t="s">
        <v>102</v>
      </c>
      <c r="N139" s="1483"/>
      <c r="O139" s="1717" t="s">
        <v>104</v>
      </c>
      <c r="P139" s="1768">
        <f t="shared" ref="P139:U139" si="132">AB166</f>
        <v>0</v>
      </c>
      <c r="Q139" s="1654">
        <f t="shared" si="132"/>
        <v>0</v>
      </c>
      <c r="R139" s="1710">
        <f t="shared" si="132"/>
        <v>0</v>
      </c>
      <c r="S139" s="1608">
        <f t="shared" si="132"/>
        <v>0</v>
      </c>
      <c r="T139" s="1710">
        <f t="shared" si="132"/>
        <v>0</v>
      </c>
      <c r="U139" s="1655">
        <f t="shared" si="132"/>
        <v>0</v>
      </c>
      <c r="V139" s="1605">
        <f t="shared" ref="V139:V161" si="133">P139+R139</f>
        <v>0</v>
      </c>
      <c r="W139" s="1608">
        <f t="shared" ref="W139:W166" si="134">Q139+S139</f>
        <v>0</v>
      </c>
      <c r="X139" s="1605">
        <f t="shared" ref="X139:X164" si="135">R139+T139</f>
        <v>0</v>
      </c>
      <c r="Y139" s="1530">
        <f t="shared" ref="Y139:Y166" si="136">S139+U139</f>
        <v>0</v>
      </c>
      <c r="AA139" s="1656" t="s">
        <v>596</v>
      </c>
      <c r="AB139" s="1657"/>
      <c r="AC139" s="1674"/>
      <c r="AD139" s="1528"/>
      <c r="AE139" s="1675"/>
      <c r="AF139" s="1528"/>
      <c r="AG139" s="1684"/>
      <c r="AH139" s="1528">
        <f t="shared" si="128"/>
        <v>0</v>
      </c>
      <c r="AI139" s="1608">
        <f t="shared" si="129"/>
        <v>0</v>
      </c>
      <c r="AJ139" s="1528">
        <f t="shared" si="130"/>
        <v>0</v>
      </c>
      <c r="AK139" s="1530">
        <f t="shared" si="131"/>
        <v>0</v>
      </c>
      <c r="AM139" s="1414" t="s">
        <v>121</v>
      </c>
      <c r="AN139" s="1531">
        <f t="shared" si="120"/>
        <v>95.582999999999998</v>
      </c>
      <c r="AO139" s="1617">
        <f t="shared" si="121"/>
        <v>67</v>
      </c>
      <c r="AP139" s="1656" t="s">
        <v>596</v>
      </c>
      <c r="AQ139" s="1650">
        <f t="shared" si="111"/>
        <v>0</v>
      </c>
      <c r="AR139" s="1651">
        <f t="shared" si="112"/>
        <v>0</v>
      </c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</row>
    <row r="140" spans="2:63" ht="18" customHeight="1">
      <c r="B140" s="2252" t="s">
        <v>619</v>
      </c>
      <c r="C140" s="658" t="s">
        <v>612</v>
      </c>
      <c r="D140" s="720">
        <v>200</v>
      </c>
      <c r="E140" s="2253" t="s">
        <v>74</v>
      </c>
      <c r="F140" s="1696">
        <v>40</v>
      </c>
      <c r="G140" s="1697">
        <v>32</v>
      </c>
      <c r="H140" s="2254" t="s">
        <v>85</v>
      </c>
      <c r="I140" s="2006">
        <v>92.93</v>
      </c>
      <c r="J140" s="2007">
        <v>80.34</v>
      </c>
      <c r="K140" s="2255" t="s">
        <v>74</v>
      </c>
      <c r="L140" s="1696">
        <v>46.8</v>
      </c>
      <c r="M140" s="1697">
        <v>37.200000000000003</v>
      </c>
      <c r="N140" s="69"/>
      <c r="O140" s="1201" t="s">
        <v>518</v>
      </c>
      <c r="P140" s="1605">
        <f>D130</f>
        <v>200</v>
      </c>
      <c r="Q140" s="1654">
        <f>D130</f>
        <v>200</v>
      </c>
      <c r="R140" s="1605"/>
      <c r="S140" s="1530"/>
      <c r="T140" s="1605"/>
      <c r="U140" s="1655"/>
      <c r="V140" s="1605">
        <f t="shared" si="133"/>
        <v>200</v>
      </c>
      <c r="W140" s="1608">
        <f t="shared" si="134"/>
        <v>200</v>
      </c>
      <c r="X140" s="1605">
        <f t="shared" si="135"/>
        <v>0</v>
      </c>
      <c r="Y140" s="1530">
        <f t="shared" si="136"/>
        <v>0</v>
      </c>
      <c r="AA140" s="1687" t="s">
        <v>125</v>
      </c>
      <c r="AB140" s="2256"/>
      <c r="AC140" s="1722"/>
      <c r="AD140" s="1528">
        <f>F141</f>
        <v>30</v>
      </c>
      <c r="AE140" s="1675">
        <f>G141</f>
        <v>24</v>
      </c>
      <c r="AF140" s="1528"/>
      <c r="AG140" s="1684"/>
      <c r="AH140" s="1528">
        <f t="shared" ref="AH140:AK147" si="137">AB140+AD140</f>
        <v>30</v>
      </c>
      <c r="AI140" s="1608">
        <f t="shared" si="137"/>
        <v>24</v>
      </c>
      <c r="AJ140" s="1528">
        <f t="shared" si="137"/>
        <v>30</v>
      </c>
      <c r="AK140" s="1530">
        <f t="shared" si="137"/>
        <v>24</v>
      </c>
      <c r="AM140" s="1414" t="s">
        <v>65</v>
      </c>
      <c r="AN140" s="1531">
        <f t="shared" si="120"/>
        <v>0</v>
      </c>
      <c r="AO140" s="1617">
        <f t="shared" si="121"/>
        <v>0</v>
      </c>
      <c r="AP140" s="1687" t="s">
        <v>125</v>
      </c>
      <c r="AQ140" s="1650">
        <f t="shared" si="111"/>
        <v>30</v>
      </c>
      <c r="AR140" s="1651">
        <f t="shared" si="112"/>
        <v>24</v>
      </c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</row>
    <row r="141" spans="2:63" ht="15" customHeight="1">
      <c r="B141" s="2257" t="s">
        <v>841</v>
      </c>
      <c r="C141" s="658" t="s">
        <v>842</v>
      </c>
      <c r="D141" s="720" t="s">
        <v>262</v>
      </c>
      <c r="E141" s="2258" t="s">
        <v>613</v>
      </c>
      <c r="F141" s="1620">
        <v>30</v>
      </c>
      <c r="G141" s="1561">
        <v>24</v>
      </c>
      <c r="H141" s="1100" t="s">
        <v>162</v>
      </c>
      <c r="I141" s="1620">
        <v>12.5</v>
      </c>
      <c r="J141" s="1561">
        <v>10</v>
      </c>
      <c r="K141" s="1720" t="s">
        <v>96</v>
      </c>
      <c r="L141" s="2259">
        <v>13.8</v>
      </c>
      <c r="M141" s="1561">
        <v>13.8</v>
      </c>
      <c r="N141" s="1987"/>
      <c r="O141" s="1201" t="s">
        <v>426</v>
      </c>
      <c r="P141" s="1605">
        <f t="shared" ref="P141:U141" si="138">AB169</f>
        <v>0</v>
      </c>
      <c r="Q141" s="1654">
        <f t="shared" si="138"/>
        <v>0</v>
      </c>
      <c r="R141" s="1605">
        <f t="shared" si="138"/>
        <v>92.93</v>
      </c>
      <c r="S141" s="1530">
        <f t="shared" si="138"/>
        <v>80.34</v>
      </c>
      <c r="T141" s="1605">
        <f t="shared" si="138"/>
        <v>0</v>
      </c>
      <c r="U141" s="1655">
        <f t="shared" si="138"/>
        <v>0</v>
      </c>
      <c r="V141" s="1605">
        <f t="shared" si="133"/>
        <v>92.93</v>
      </c>
      <c r="W141" s="1608">
        <f t="shared" si="134"/>
        <v>80.34</v>
      </c>
      <c r="X141" s="1605">
        <f t="shared" si="135"/>
        <v>92.93</v>
      </c>
      <c r="Y141" s="1530">
        <f t="shared" si="136"/>
        <v>80.34</v>
      </c>
      <c r="AA141" s="1687" t="s">
        <v>87</v>
      </c>
      <c r="AB141" s="1657">
        <f>F128+L131</f>
        <v>22.45</v>
      </c>
      <c r="AC141" s="1722">
        <f>G128+M131</f>
        <v>17.86</v>
      </c>
      <c r="AD141" s="1528">
        <f>F144+I141+L143</f>
        <v>34.700000000000003</v>
      </c>
      <c r="AE141" s="1675">
        <f>G144+J141+M143</f>
        <v>28.6</v>
      </c>
      <c r="AF141" s="1528"/>
      <c r="AG141" s="1684"/>
      <c r="AH141" s="1528">
        <f t="shared" si="137"/>
        <v>57.150000000000006</v>
      </c>
      <c r="AI141" s="1608">
        <f t="shared" si="137"/>
        <v>46.46</v>
      </c>
      <c r="AJ141" s="1528">
        <f t="shared" si="137"/>
        <v>34.700000000000003</v>
      </c>
      <c r="AK141" s="1530">
        <f t="shared" si="137"/>
        <v>28.6</v>
      </c>
      <c r="AM141" s="1414" t="s">
        <v>60</v>
      </c>
      <c r="AN141" s="1531">
        <f t="shared" si="120"/>
        <v>250.02</v>
      </c>
      <c r="AO141" s="1617">
        <f t="shared" si="121"/>
        <v>248.70000000000002</v>
      </c>
      <c r="AP141" s="1687" t="s">
        <v>87</v>
      </c>
      <c r="AQ141" s="1650">
        <f t="shared" si="111"/>
        <v>57.150000000000006</v>
      </c>
      <c r="AR141" s="1651">
        <f t="shared" si="112"/>
        <v>46.46</v>
      </c>
      <c r="AV141" s="10"/>
      <c r="AW141" s="10"/>
      <c r="AX141" s="10"/>
      <c r="AY141" s="10"/>
    </row>
    <row r="142" spans="2:63" ht="15.75" customHeight="1">
      <c r="B142" s="1676" t="s">
        <v>620</v>
      </c>
      <c r="C142" s="2260" t="s">
        <v>248</v>
      </c>
      <c r="D142" s="2054">
        <v>150</v>
      </c>
      <c r="E142" s="1559" t="s">
        <v>94</v>
      </c>
      <c r="F142" s="1620">
        <v>10</v>
      </c>
      <c r="G142" s="1561">
        <v>8</v>
      </c>
      <c r="H142" s="1100" t="s">
        <v>96</v>
      </c>
      <c r="I142" s="1560">
        <v>8</v>
      </c>
      <c r="J142" s="1753">
        <v>8</v>
      </c>
      <c r="K142" s="1716" t="s">
        <v>1030</v>
      </c>
      <c r="L142" s="10"/>
      <c r="M142" s="1482"/>
      <c r="N142" s="1987"/>
      <c r="O142" s="1414" t="s">
        <v>427</v>
      </c>
      <c r="P142" s="1605">
        <f t="shared" ref="P142:U142" si="139">AB173</f>
        <v>0</v>
      </c>
      <c r="Q142" s="1711">
        <f t="shared" si="139"/>
        <v>0</v>
      </c>
      <c r="R142" s="1605">
        <f t="shared" si="139"/>
        <v>0</v>
      </c>
      <c r="S142" s="1608">
        <f t="shared" si="139"/>
        <v>0</v>
      </c>
      <c r="T142" s="1605">
        <f t="shared" si="139"/>
        <v>0</v>
      </c>
      <c r="U142" s="1725">
        <f t="shared" si="139"/>
        <v>0</v>
      </c>
      <c r="V142" s="1605">
        <f t="shared" si="133"/>
        <v>0</v>
      </c>
      <c r="W142" s="1608">
        <f t="shared" si="134"/>
        <v>0</v>
      </c>
      <c r="X142" s="1605">
        <f t="shared" si="135"/>
        <v>0</v>
      </c>
      <c r="Y142" s="1530">
        <f t="shared" si="136"/>
        <v>0</v>
      </c>
      <c r="AA142" s="1687" t="s">
        <v>68</v>
      </c>
      <c r="AB142" s="1657">
        <f>F135</f>
        <v>42</v>
      </c>
      <c r="AC142" s="1722">
        <f>G135</f>
        <v>32.76</v>
      </c>
      <c r="AD142" s="1528">
        <f>F142</f>
        <v>10</v>
      </c>
      <c r="AE142" s="1675">
        <f>G142</f>
        <v>8</v>
      </c>
      <c r="AF142" s="1528">
        <f>I159</f>
        <v>104</v>
      </c>
      <c r="AG142" s="1684">
        <f>J159</f>
        <v>83</v>
      </c>
      <c r="AH142" s="1528">
        <f t="shared" si="137"/>
        <v>52</v>
      </c>
      <c r="AI142" s="1608">
        <f t="shared" si="137"/>
        <v>40.76</v>
      </c>
      <c r="AJ142" s="1528">
        <f t="shared" si="137"/>
        <v>114</v>
      </c>
      <c r="AK142" s="1530">
        <f t="shared" si="137"/>
        <v>91</v>
      </c>
      <c r="AM142" s="1414" t="s">
        <v>138</v>
      </c>
      <c r="AN142" s="1531">
        <f t="shared" si="120"/>
        <v>208</v>
      </c>
      <c r="AO142" s="1740">
        <f t="shared" si="121"/>
        <v>200</v>
      </c>
      <c r="AP142" s="1687" t="s">
        <v>68</v>
      </c>
      <c r="AQ142" s="1650">
        <f t="shared" si="111"/>
        <v>156</v>
      </c>
      <c r="AR142" s="1651">
        <f t="shared" si="112"/>
        <v>123.75999999999999</v>
      </c>
      <c r="AV142" s="10"/>
      <c r="AW142" s="10"/>
      <c r="AX142" s="10"/>
      <c r="AY142" s="10"/>
    </row>
    <row r="143" spans="2:63" ht="15.75" customHeight="1">
      <c r="B143" s="1791" t="s">
        <v>603</v>
      </c>
      <c r="C143" s="661" t="s">
        <v>107</v>
      </c>
      <c r="D143" s="721">
        <v>200</v>
      </c>
      <c r="E143" s="1716" t="s">
        <v>1028</v>
      </c>
      <c r="F143" s="10"/>
      <c r="G143" s="1482"/>
      <c r="H143" s="2261" t="s">
        <v>82</v>
      </c>
      <c r="I143" s="1560">
        <v>5</v>
      </c>
      <c r="J143" s="1753">
        <v>5</v>
      </c>
      <c r="K143" s="1559" t="s">
        <v>162</v>
      </c>
      <c r="L143" s="538">
        <v>12.6</v>
      </c>
      <c r="M143" s="2075">
        <v>10.6</v>
      </c>
      <c r="N143" s="1483"/>
      <c r="O143" s="1414" t="s">
        <v>121</v>
      </c>
      <c r="P143" s="1710">
        <f>F125</f>
        <v>95.582999999999998</v>
      </c>
      <c r="Q143" s="1711">
        <f>G125</f>
        <v>67</v>
      </c>
      <c r="R143" s="1605"/>
      <c r="S143" s="1530"/>
      <c r="T143" s="1605"/>
      <c r="U143" s="1655"/>
      <c r="V143" s="1605">
        <f t="shared" si="133"/>
        <v>95.582999999999998</v>
      </c>
      <c r="W143" s="1608">
        <f t="shared" si="134"/>
        <v>67</v>
      </c>
      <c r="X143" s="1605">
        <f t="shared" si="135"/>
        <v>0</v>
      </c>
      <c r="Y143" s="1530">
        <f t="shared" si="136"/>
        <v>0</v>
      </c>
      <c r="AA143" s="1687" t="s">
        <v>74</v>
      </c>
      <c r="AB143" s="1657">
        <f>L130</f>
        <v>25.5</v>
      </c>
      <c r="AC143" s="1674">
        <f>M130</f>
        <v>19.25</v>
      </c>
      <c r="AD143" s="1528">
        <f>F140+L140</f>
        <v>86.8</v>
      </c>
      <c r="AE143" s="1675">
        <f>G140+M140</f>
        <v>69.2</v>
      </c>
      <c r="AF143" s="1528"/>
      <c r="AG143" s="1684"/>
      <c r="AH143" s="1528">
        <f t="shared" si="137"/>
        <v>112.3</v>
      </c>
      <c r="AI143" s="1608">
        <f t="shared" si="137"/>
        <v>88.45</v>
      </c>
      <c r="AJ143" s="1528">
        <f t="shared" si="137"/>
        <v>86.8</v>
      </c>
      <c r="AK143" s="1530">
        <f t="shared" si="137"/>
        <v>69.2</v>
      </c>
      <c r="AM143" s="1414" t="s">
        <v>64</v>
      </c>
      <c r="AN143" s="1531">
        <f t="shared" si="120"/>
        <v>21</v>
      </c>
      <c r="AO143" s="1740">
        <f t="shared" si="121"/>
        <v>20</v>
      </c>
      <c r="AP143" s="1687" t="s">
        <v>74</v>
      </c>
      <c r="AQ143" s="1650">
        <f t="shared" si="111"/>
        <v>112.3</v>
      </c>
      <c r="AR143" s="1651">
        <f t="shared" si="112"/>
        <v>88.45</v>
      </c>
      <c r="AW143" s="10"/>
      <c r="AX143" s="10"/>
      <c r="AY143" s="10"/>
    </row>
    <row r="144" spans="2:63" ht="18" customHeight="1">
      <c r="B144" s="716"/>
      <c r="C144" s="1546" t="s">
        <v>251</v>
      </c>
      <c r="D144" s="35"/>
      <c r="E144" s="1559" t="s">
        <v>614</v>
      </c>
      <c r="F144" s="1560">
        <v>9.6</v>
      </c>
      <c r="G144" s="1561">
        <v>8</v>
      </c>
      <c r="H144" s="2262" t="s">
        <v>79</v>
      </c>
      <c r="I144" s="1620">
        <v>2</v>
      </c>
      <c r="J144" s="1621">
        <v>2</v>
      </c>
      <c r="K144" s="1716" t="s">
        <v>1031</v>
      </c>
      <c r="L144" s="10"/>
      <c r="M144" s="1482"/>
      <c r="N144" s="38"/>
      <c r="O144" s="1414" t="s">
        <v>65</v>
      </c>
      <c r="P144" s="1605"/>
      <c r="Q144" s="1654"/>
      <c r="R144" s="1605"/>
      <c r="S144" s="1530"/>
      <c r="T144" s="1605"/>
      <c r="U144" s="1655"/>
      <c r="V144" s="1605">
        <f t="shared" si="133"/>
        <v>0</v>
      </c>
      <c r="W144" s="1608">
        <f t="shared" si="134"/>
        <v>0</v>
      </c>
      <c r="X144" s="1605">
        <f t="shared" si="135"/>
        <v>0</v>
      </c>
      <c r="Y144" s="1530">
        <f t="shared" si="136"/>
        <v>0</v>
      </c>
      <c r="AA144" s="1687" t="s">
        <v>128</v>
      </c>
      <c r="AB144" s="1657"/>
      <c r="AC144" s="1730"/>
      <c r="AD144" s="1528"/>
      <c r="AE144" s="1675"/>
      <c r="AF144" s="1528"/>
      <c r="AG144" s="1684"/>
      <c r="AH144" s="1528">
        <f t="shared" si="137"/>
        <v>0</v>
      </c>
      <c r="AI144" s="1608">
        <f t="shared" si="137"/>
        <v>0</v>
      </c>
      <c r="AJ144" s="1528">
        <f t="shared" si="137"/>
        <v>0</v>
      </c>
      <c r="AK144" s="1530">
        <f t="shared" si="137"/>
        <v>0</v>
      </c>
      <c r="AM144" s="1414" t="s">
        <v>47</v>
      </c>
      <c r="AN144" s="1531">
        <f t="shared" si="120"/>
        <v>0</v>
      </c>
      <c r="AO144" s="1740">
        <f t="shared" si="121"/>
        <v>0</v>
      </c>
      <c r="AP144" s="1687" t="s">
        <v>128</v>
      </c>
      <c r="AQ144" s="1650">
        <f t="shared" si="111"/>
        <v>0</v>
      </c>
      <c r="AR144" s="1651">
        <f t="shared" si="112"/>
        <v>0</v>
      </c>
      <c r="AW144" s="10"/>
      <c r="AX144" s="10"/>
      <c r="AY144" s="10"/>
    </row>
    <row r="145" spans="2:51" ht="15" customHeight="1">
      <c r="B145" s="2263" t="s">
        <v>9</v>
      </c>
      <c r="C145" s="658" t="s">
        <v>10</v>
      </c>
      <c r="D145" s="720">
        <v>50</v>
      </c>
      <c r="E145" s="1716" t="s">
        <v>1012</v>
      </c>
      <c r="F145" s="10"/>
      <c r="G145" s="1482"/>
      <c r="H145" s="2264" t="s">
        <v>163</v>
      </c>
      <c r="I145" s="1773">
        <v>6.9999999999999999E-4</v>
      </c>
      <c r="J145" s="2016">
        <v>6.9999999999999999E-4</v>
      </c>
      <c r="K145" s="1752" t="s">
        <v>89</v>
      </c>
      <c r="L145" s="1741">
        <v>3</v>
      </c>
      <c r="M145" s="1753">
        <v>3</v>
      </c>
      <c r="N145" s="38"/>
      <c r="O145" s="1414" t="s">
        <v>60</v>
      </c>
      <c r="P145" s="1605">
        <f>F127+L126</f>
        <v>35.72</v>
      </c>
      <c r="Q145" s="2265">
        <f>G127+M126</f>
        <v>34.4</v>
      </c>
      <c r="R145" s="1734">
        <f>I152</f>
        <v>200</v>
      </c>
      <c r="S145" s="2076">
        <f>J152</f>
        <v>200</v>
      </c>
      <c r="T145" s="1605">
        <f>I161</f>
        <v>14.3</v>
      </c>
      <c r="U145" s="1735">
        <f>J161</f>
        <v>14.3</v>
      </c>
      <c r="V145" s="1605">
        <f t="shared" si="133"/>
        <v>235.72</v>
      </c>
      <c r="W145" s="1608">
        <f t="shared" si="134"/>
        <v>234.4</v>
      </c>
      <c r="X145" s="1605">
        <f t="shared" si="135"/>
        <v>214.3</v>
      </c>
      <c r="Y145" s="1530">
        <f t="shared" si="136"/>
        <v>214.3</v>
      </c>
      <c r="AA145" s="1687" t="s">
        <v>129</v>
      </c>
      <c r="AB145" s="2239"/>
      <c r="AC145" s="1736"/>
      <c r="AD145" s="1528"/>
      <c r="AE145" s="1675"/>
      <c r="AF145" s="1528"/>
      <c r="AG145" s="1684"/>
      <c r="AH145" s="1528">
        <f t="shared" si="137"/>
        <v>0</v>
      </c>
      <c r="AI145" s="1608">
        <f t="shared" si="137"/>
        <v>0</v>
      </c>
      <c r="AJ145" s="1528">
        <f t="shared" si="137"/>
        <v>0</v>
      </c>
      <c r="AK145" s="1530">
        <f t="shared" si="137"/>
        <v>0</v>
      </c>
      <c r="AM145" s="1414" t="s">
        <v>67</v>
      </c>
      <c r="AN145" s="1531">
        <f t="shared" si="120"/>
        <v>5</v>
      </c>
      <c r="AO145" s="1740">
        <f t="shared" si="121"/>
        <v>5</v>
      </c>
      <c r="AP145" s="1687" t="s">
        <v>129</v>
      </c>
      <c r="AQ145" s="1650">
        <f t="shared" si="111"/>
        <v>0</v>
      </c>
      <c r="AR145" s="1651">
        <f t="shared" si="112"/>
        <v>0</v>
      </c>
      <c r="AW145" s="10"/>
      <c r="AX145" s="10"/>
      <c r="AY145" s="10"/>
    </row>
    <row r="146" spans="2:51" ht="15.75" customHeight="1">
      <c r="B146" s="2266" t="s">
        <v>9</v>
      </c>
      <c r="C146" s="658" t="s">
        <v>428</v>
      </c>
      <c r="D146" s="720">
        <v>30</v>
      </c>
      <c r="E146" s="1559" t="s">
        <v>615</v>
      </c>
      <c r="F146" s="1620">
        <v>6</v>
      </c>
      <c r="G146" s="1621">
        <v>6</v>
      </c>
      <c r="H146" s="1100" t="s">
        <v>592</v>
      </c>
      <c r="I146" s="1620">
        <v>0.25</v>
      </c>
      <c r="J146" s="1561">
        <v>0.25</v>
      </c>
      <c r="K146" s="2267" t="s">
        <v>372</v>
      </c>
      <c r="L146" s="17">
        <v>0.72</v>
      </c>
      <c r="M146" s="2268">
        <v>0.72</v>
      </c>
      <c r="N146" s="2269"/>
      <c r="O146" s="1414" t="s">
        <v>138</v>
      </c>
      <c r="P146" s="1605"/>
      <c r="Q146" s="1654"/>
      <c r="R146" s="1605"/>
      <c r="S146" s="1530"/>
      <c r="T146" s="1605">
        <f>F159</f>
        <v>208</v>
      </c>
      <c r="U146" s="1655">
        <f>G159</f>
        <v>200</v>
      </c>
      <c r="V146" s="1605">
        <f t="shared" si="133"/>
        <v>0</v>
      </c>
      <c r="W146" s="1608">
        <f t="shared" si="134"/>
        <v>0</v>
      </c>
      <c r="X146" s="1605">
        <f t="shared" si="135"/>
        <v>208</v>
      </c>
      <c r="Y146" s="1530">
        <f t="shared" si="136"/>
        <v>200</v>
      </c>
      <c r="AA146" s="1656" t="s">
        <v>96</v>
      </c>
      <c r="AB146" s="1737">
        <f>L133+I129</f>
        <v>6.25</v>
      </c>
      <c r="AC146" s="1738">
        <f>J129+M133</f>
        <v>6.25</v>
      </c>
      <c r="AD146" s="2108">
        <f>F146+I142+L141</f>
        <v>27.8</v>
      </c>
      <c r="AE146" s="1739">
        <f>G146+J142+M141</f>
        <v>27.8</v>
      </c>
      <c r="AF146" s="1614"/>
      <c r="AG146" s="2042"/>
      <c r="AH146" s="1614">
        <f t="shared" si="137"/>
        <v>34.049999999999997</v>
      </c>
      <c r="AI146" s="1690">
        <f t="shared" si="137"/>
        <v>34.049999999999997</v>
      </c>
      <c r="AJ146" s="1614">
        <f t="shared" si="137"/>
        <v>27.8</v>
      </c>
      <c r="AK146" s="1616">
        <f t="shared" si="137"/>
        <v>27.8</v>
      </c>
      <c r="AM146" s="1414" t="s">
        <v>82</v>
      </c>
      <c r="AN146" s="1531">
        <f t="shared" si="120"/>
        <v>22.490000000000002</v>
      </c>
      <c r="AO146" s="1740">
        <f t="shared" si="121"/>
        <v>22.490000000000002</v>
      </c>
      <c r="AP146" s="1656" t="s">
        <v>96</v>
      </c>
      <c r="AQ146" s="1650">
        <f t="shared" si="111"/>
        <v>34.049999999999997</v>
      </c>
      <c r="AR146" s="1651">
        <f t="shared" si="112"/>
        <v>34.049999999999997</v>
      </c>
    </row>
    <row r="147" spans="2:51" ht="14.25" customHeight="1">
      <c r="B147" s="1825" t="s">
        <v>485</v>
      </c>
      <c r="C147" s="256" t="s">
        <v>322</v>
      </c>
      <c r="D147" s="720">
        <v>100</v>
      </c>
      <c r="E147" s="1716" t="s">
        <v>1020</v>
      </c>
      <c r="F147" s="10"/>
      <c r="G147" s="1482"/>
      <c r="H147" s="1100" t="s">
        <v>581</v>
      </c>
      <c r="I147" s="1560">
        <v>50</v>
      </c>
      <c r="J147" s="2270">
        <v>50</v>
      </c>
      <c r="K147" s="1752" t="s">
        <v>373</v>
      </c>
      <c r="L147" s="1741">
        <v>7.2</v>
      </c>
      <c r="M147" s="1753">
        <v>0.15</v>
      </c>
      <c r="N147" s="38"/>
      <c r="O147" s="1414" t="s">
        <v>64</v>
      </c>
      <c r="P147" s="1605"/>
      <c r="Q147" s="1654"/>
      <c r="R147" s="1605"/>
      <c r="S147" s="1530"/>
      <c r="T147" s="1605">
        <f>I165</f>
        <v>21</v>
      </c>
      <c r="U147" s="1655">
        <f>J165</f>
        <v>20</v>
      </c>
      <c r="V147" s="1605">
        <f t="shared" si="133"/>
        <v>0</v>
      </c>
      <c r="W147" s="1608">
        <f t="shared" si="134"/>
        <v>0</v>
      </c>
      <c r="X147" s="1605">
        <f t="shared" si="135"/>
        <v>21</v>
      </c>
      <c r="Y147" s="1530">
        <f t="shared" si="136"/>
        <v>20</v>
      </c>
      <c r="AA147" s="2081" t="s">
        <v>935</v>
      </c>
      <c r="AB147" s="2082">
        <f t="shared" ref="AB147:AG147" si="140">SUM(AB134:AB146)</f>
        <v>137.78</v>
      </c>
      <c r="AC147" s="2083">
        <f t="shared" si="140"/>
        <v>103.15</v>
      </c>
      <c r="AD147" s="2084">
        <f t="shared" si="140"/>
        <v>191.3</v>
      </c>
      <c r="AE147" s="2085">
        <f t="shared" si="140"/>
        <v>159.40000000000003</v>
      </c>
      <c r="AF147" s="2086">
        <f t="shared" si="140"/>
        <v>104</v>
      </c>
      <c r="AG147" s="2087">
        <f t="shared" si="140"/>
        <v>83</v>
      </c>
      <c r="AH147" s="1659">
        <f t="shared" si="137"/>
        <v>329.08000000000004</v>
      </c>
      <c r="AI147" s="1608">
        <f t="shared" si="137"/>
        <v>262.55000000000007</v>
      </c>
      <c r="AJ147" s="1659">
        <f t="shared" si="137"/>
        <v>295.3</v>
      </c>
      <c r="AK147" s="1672">
        <f t="shared" si="137"/>
        <v>242.40000000000003</v>
      </c>
      <c r="AM147" s="1414" t="s">
        <v>89</v>
      </c>
      <c r="AN147" s="1531">
        <f t="shared" si="120"/>
        <v>16.010000000000002</v>
      </c>
      <c r="AO147" s="1740">
        <f t="shared" si="121"/>
        <v>16.010000000000002</v>
      </c>
      <c r="AP147" s="2081" t="s">
        <v>935</v>
      </c>
      <c r="AQ147" s="1751">
        <f t="shared" si="111"/>
        <v>433.08000000000004</v>
      </c>
      <c r="AR147" s="1651">
        <f t="shared" si="112"/>
        <v>345.55000000000007</v>
      </c>
    </row>
    <row r="148" spans="2:51" ht="15.75" customHeight="1">
      <c r="B148" s="778"/>
      <c r="C148" s="2271"/>
      <c r="D148" s="2177"/>
      <c r="E148" s="1752" t="s">
        <v>89</v>
      </c>
      <c r="F148" s="1560">
        <v>4</v>
      </c>
      <c r="G148" s="1561">
        <v>4</v>
      </c>
      <c r="H148" s="1786" t="s">
        <v>250</v>
      </c>
      <c r="I148" s="1787"/>
      <c r="J148" s="1788"/>
      <c r="K148" s="1559" t="s">
        <v>592</v>
      </c>
      <c r="L148" s="1620">
        <v>0.1</v>
      </c>
      <c r="M148" s="1561">
        <v>0.1</v>
      </c>
      <c r="N148" s="38"/>
      <c r="O148" s="1414" t="s">
        <v>447</v>
      </c>
      <c r="P148" s="1605"/>
      <c r="Q148" s="1654"/>
      <c r="R148" s="1605"/>
      <c r="S148" s="1530"/>
      <c r="T148" s="1605"/>
      <c r="U148" s="1655"/>
      <c r="V148" s="1605">
        <f t="shared" si="133"/>
        <v>0</v>
      </c>
      <c r="W148" s="1608">
        <f t="shared" si="134"/>
        <v>0</v>
      </c>
      <c r="X148" s="1605">
        <f t="shared" si="135"/>
        <v>0</v>
      </c>
      <c r="Y148" s="1530">
        <f t="shared" si="136"/>
        <v>0</v>
      </c>
      <c r="AA148" s="1641" t="s">
        <v>1067</v>
      </c>
      <c r="AB148" s="1642"/>
      <c r="AC148" s="1643"/>
      <c r="AD148" s="1644"/>
      <c r="AE148" s="1645"/>
      <c r="AF148" s="1644"/>
      <c r="AG148" s="1754"/>
      <c r="AM148" s="1414" t="s">
        <v>130</v>
      </c>
      <c r="AN148" s="1531">
        <f t="shared" si="120"/>
        <v>0.1</v>
      </c>
      <c r="AO148" s="1740">
        <f t="shared" si="121"/>
        <v>4</v>
      </c>
      <c r="AP148" s="1641" t="s">
        <v>1067</v>
      </c>
    </row>
    <row r="149" spans="2:51" ht="18" customHeight="1">
      <c r="B149" s="778"/>
      <c r="C149" s="1731"/>
      <c r="D149" s="10"/>
      <c r="E149" s="1559" t="s">
        <v>617</v>
      </c>
      <c r="F149" s="1741">
        <v>0.06</v>
      </c>
      <c r="G149" s="1753">
        <v>0.06</v>
      </c>
      <c r="H149" s="1603" t="s">
        <v>100</v>
      </c>
      <c r="I149" s="1541" t="s">
        <v>101</v>
      </c>
      <c r="J149" s="1542" t="s">
        <v>102</v>
      </c>
      <c r="K149" s="203"/>
      <c r="L149" s="1150"/>
      <c r="M149" s="214"/>
      <c r="N149" s="1483"/>
      <c r="O149" s="1414" t="s">
        <v>67</v>
      </c>
      <c r="P149" s="1605">
        <f>I127</f>
        <v>5</v>
      </c>
      <c r="Q149" s="1654">
        <f>J127</f>
        <v>5</v>
      </c>
      <c r="R149" s="1605"/>
      <c r="S149" s="1530"/>
      <c r="T149" s="1605"/>
      <c r="U149" s="1655"/>
      <c r="V149" s="1605">
        <f t="shared" si="133"/>
        <v>5</v>
      </c>
      <c r="W149" s="1608">
        <f t="shared" si="134"/>
        <v>5</v>
      </c>
      <c r="X149" s="1605">
        <f t="shared" si="135"/>
        <v>0</v>
      </c>
      <c r="Y149" s="1530">
        <f t="shared" si="136"/>
        <v>0</v>
      </c>
      <c r="AA149" s="1687"/>
      <c r="AB149" s="1657"/>
      <c r="AC149" s="1674"/>
      <c r="AD149" s="1528"/>
      <c r="AE149" s="1675"/>
      <c r="AF149" s="1528"/>
      <c r="AG149" s="1684"/>
      <c r="AH149" s="1528">
        <f t="shared" ref="AH149:AK153" si="141">AB149+AD149</f>
        <v>0</v>
      </c>
      <c r="AI149" s="1608">
        <f t="shared" si="141"/>
        <v>0</v>
      </c>
      <c r="AJ149" s="1528">
        <f t="shared" si="141"/>
        <v>0</v>
      </c>
      <c r="AK149" s="1530">
        <f t="shared" si="141"/>
        <v>0</v>
      </c>
      <c r="AM149" s="1414" t="s">
        <v>50</v>
      </c>
      <c r="AN149" s="1531">
        <f t="shared" si="120"/>
        <v>17.52</v>
      </c>
      <c r="AO149" s="1740">
        <f t="shared" si="121"/>
        <v>17.52</v>
      </c>
      <c r="AP149" s="1687"/>
      <c r="AQ149" s="1650">
        <f t="shared" ref="AQ149:AR155" si="142">AB149+AD149+AF149</f>
        <v>0</v>
      </c>
      <c r="AR149" s="1651">
        <f t="shared" si="142"/>
        <v>0</v>
      </c>
    </row>
    <row r="150" spans="2:51" ht="16.5" customHeight="1">
      <c r="B150" s="778"/>
      <c r="C150" s="1731"/>
      <c r="D150" s="10"/>
      <c r="E150" s="1559" t="s">
        <v>616</v>
      </c>
      <c r="F150" s="1741">
        <v>2</v>
      </c>
      <c r="G150" s="1753">
        <v>1.8</v>
      </c>
      <c r="H150" s="2272" t="s">
        <v>107</v>
      </c>
      <c r="I150" s="1696">
        <v>3</v>
      </c>
      <c r="J150" s="1697">
        <v>3</v>
      </c>
      <c r="K150" s="2273" t="s">
        <v>249</v>
      </c>
      <c r="L150" s="1787"/>
      <c r="M150" s="1788"/>
      <c r="N150" s="1483"/>
      <c r="O150" s="1414" t="s">
        <v>82</v>
      </c>
      <c r="P150" s="1605">
        <f>L127</f>
        <v>5.25</v>
      </c>
      <c r="Q150" s="1711">
        <f>M127</f>
        <v>5.25</v>
      </c>
      <c r="R150" s="1605">
        <f>I143+L154</f>
        <v>10</v>
      </c>
      <c r="S150" s="1608">
        <f>J143+M154</f>
        <v>10</v>
      </c>
      <c r="T150" s="1605">
        <f>I160+I167</f>
        <v>7.24</v>
      </c>
      <c r="U150" s="1725">
        <f>J160+J167</f>
        <v>7.24</v>
      </c>
      <c r="V150" s="1605">
        <f t="shared" si="133"/>
        <v>15.25</v>
      </c>
      <c r="W150" s="1608">
        <f t="shared" si="134"/>
        <v>15.25</v>
      </c>
      <c r="X150" s="1605">
        <f t="shared" si="135"/>
        <v>17.240000000000002</v>
      </c>
      <c r="Y150" s="1530">
        <f t="shared" si="136"/>
        <v>17.240000000000002</v>
      </c>
      <c r="AA150" s="1687" t="s">
        <v>127</v>
      </c>
      <c r="AB150" s="1657"/>
      <c r="AC150" s="1674"/>
      <c r="AD150" s="1528"/>
      <c r="AE150" s="1675"/>
      <c r="AF150" s="1528"/>
      <c r="AG150" s="1684"/>
      <c r="AH150" s="1528">
        <f t="shared" si="141"/>
        <v>0</v>
      </c>
      <c r="AI150" s="1608">
        <f t="shared" si="141"/>
        <v>0</v>
      </c>
      <c r="AJ150" s="1528">
        <f t="shared" si="141"/>
        <v>0</v>
      </c>
      <c r="AK150" s="1530">
        <f t="shared" si="141"/>
        <v>0</v>
      </c>
      <c r="AM150" s="1414" t="s">
        <v>139</v>
      </c>
      <c r="AN150" s="1531">
        <f t="shared" si="120"/>
        <v>0</v>
      </c>
      <c r="AO150" s="1740">
        <f t="shared" si="121"/>
        <v>0</v>
      </c>
      <c r="AP150" s="1687" t="s">
        <v>127</v>
      </c>
      <c r="AQ150" s="1650">
        <f t="shared" si="142"/>
        <v>0</v>
      </c>
      <c r="AR150" s="1651">
        <f t="shared" si="142"/>
        <v>0</v>
      </c>
    </row>
    <row r="151" spans="2:51" ht="15" customHeight="1">
      <c r="B151" s="778"/>
      <c r="C151" s="1731"/>
      <c r="D151" s="10"/>
      <c r="E151" s="1559" t="s">
        <v>609</v>
      </c>
      <c r="F151" s="1620">
        <v>2</v>
      </c>
      <c r="G151" s="1621">
        <v>2</v>
      </c>
      <c r="H151" s="1036" t="s">
        <v>50</v>
      </c>
      <c r="I151" s="1773">
        <v>10</v>
      </c>
      <c r="J151" s="2016">
        <v>10</v>
      </c>
      <c r="K151" s="1997" t="s">
        <v>100</v>
      </c>
      <c r="L151" s="1998" t="s">
        <v>101</v>
      </c>
      <c r="M151" s="2274" t="s">
        <v>102</v>
      </c>
      <c r="N151" s="1483"/>
      <c r="O151" s="1414" t="s">
        <v>89</v>
      </c>
      <c r="P151" s="1671">
        <f>F131+F137+L135</f>
        <v>8.25</v>
      </c>
      <c r="Q151" s="1711">
        <f>G131+G137+M135</f>
        <v>8.25</v>
      </c>
      <c r="R151" s="1605">
        <f>L145+F148</f>
        <v>7</v>
      </c>
      <c r="S151" s="1530">
        <f>G148+M145</f>
        <v>7</v>
      </c>
      <c r="T151" s="1605">
        <f>I168</f>
        <v>0.76</v>
      </c>
      <c r="U151" s="1655">
        <f>J168</f>
        <v>0.76</v>
      </c>
      <c r="V151" s="1605">
        <f t="shared" si="133"/>
        <v>15.25</v>
      </c>
      <c r="W151" s="1608">
        <f t="shared" si="134"/>
        <v>15.25</v>
      </c>
      <c r="X151" s="1605">
        <f t="shared" si="135"/>
        <v>7.76</v>
      </c>
      <c r="Y151" s="1530">
        <f t="shared" si="136"/>
        <v>7.76</v>
      </c>
      <c r="AA151" s="1687" t="s">
        <v>126</v>
      </c>
      <c r="AB151" s="1657"/>
      <c r="AC151" s="1730"/>
      <c r="AD151" s="1528"/>
      <c r="AE151" s="1675"/>
      <c r="AF151" s="1528"/>
      <c r="AG151" s="1684"/>
      <c r="AH151" s="1528">
        <f t="shared" si="141"/>
        <v>0</v>
      </c>
      <c r="AI151" s="1608">
        <f t="shared" si="141"/>
        <v>0</v>
      </c>
      <c r="AJ151" s="1528">
        <f t="shared" si="141"/>
        <v>0</v>
      </c>
      <c r="AK151" s="1530">
        <f t="shared" si="141"/>
        <v>0</v>
      </c>
      <c r="AM151" s="1414" t="s">
        <v>52</v>
      </c>
      <c r="AN151" s="1531">
        <f t="shared" si="120"/>
        <v>0</v>
      </c>
      <c r="AO151" s="1740">
        <f t="shared" si="121"/>
        <v>0</v>
      </c>
      <c r="AP151" s="1687" t="s">
        <v>126</v>
      </c>
      <c r="AQ151" s="1650">
        <f t="shared" si="142"/>
        <v>0</v>
      </c>
      <c r="AR151" s="1651">
        <f t="shared" si="142"/>
        <v>0</v>
      </c>
    </row>
    <row r="152" spans="2:51" ht="17.25" customHeight="1">
      <c r="B152" s="778"/>
      <c r="C152" s="1731"/>
      <c r="D152" s="10"/>
      <c r="E152" s="1559" t="s">
        <v>592</v>
      </c>
      <c r="F152" s="1620">
        <v>0.5</v>
      </c>
      <c r="G152" s="1561">
        <v>0.5</v>
      </c>
      <c r="H152" s="1036" t="s">
        <v>60</v>
      </c>
      <c r="I152" s="1826">
        <v>200</v>
      </c>
      <c r="J152" s="1827">
        <v>200</v>
      </c>
      <c r="K152" s="1693" t="s">
        <v>159</v>
      </c>
      <c r="L152" s="1803">
        <v>33.299999999999997</v>
      </c>
      <c r="M152" s="2012">
        <v>33.299999999999997</v>
      </c>
      <c r="N152" s="1483"/>
      <c r="O152" s="2098" t="s">
        <v>144</v>
      </c>
      <c r="P152" s="1605"/>
      <c r="Q152" s="1711"/>
      <c r="R152" s="1605"/>
      <c r="S152" s="1608"/>
      <c r="T152" s="1710">
        <f>U152/1000/0.04</f>
        <v>0.1</v>
      </c>
      <c r="U152" s="1725">
        <f>J164</f>
        <v>4</v>
      </c>
      <c r="V152" s="1605">
        <f t="shared" si="133"/>
        <v>0</v>
      </c>
      <c r="W152" s="1608">
        <f t="shared" si="134"/>
        <v>0</v>
      </c>
      <c r="X152" s="1605">
        <f t="shared" si="135"/>
        <v>0.1</v>
      </c>
      <c r="Y152" s="1530">
        <f t="shared" si="136"/>
        <v>4</v>
      </c>
      <c r="AA152" s="1687" t="s">
        <v>434</v>
      </c>
      <c r="AB152" s="1657"/>
      <c r="AC152" s="1736"/>
      <c r="AD152" s="1528"/>
      <c r="AE152" s="1675"/>
      <c r="AF152" s="1528"/>
      <c r="AG152" s="1684"/>
      <c r="AH152" s="1528">
        <f t="shared" si="141"/>
        <v>0</v>
      </c>
      <c r="AI152" s="1608">
        <f t="shared" si="141"/>
        <v>0</v>
      </c>
      <c r="AJ152" s="1528">
        <f t="shared" si="141"/>
        <v>0</v>
      </c>
      <c r="AK152" s="1530">
        <f t="shared" si="141"/>
        <v>0</v>
      </c>
      <c r="AM152" s="1414" t="s">
        <v>137</v>
      </c>
      <c r="AN152" s="1531">
        <f t="shared" si="120"/>
        <v>0</v>
      </c>
      <c r="AO152" s="1740">
        <f t="shared" si="121"/>
        <v>0</v>
      </c>
      <c r="AP152" s="1687" t="s">
        <v>434</v>
      </c>
      <c r="AQ152" s="1650">
        <f t="shared" si="142"/>
        <v>0</v>
      </c>
      <c r="AR152" s="1651">
        <f t="shared" si="142"/>
        <v>0</v>
      </c>
    </row>
    <row r="153" spans="2:51" ht="17.25" customHeight="1">
      <c r="B153" s="778"/>
      <c r="C153" s="1731"/>
      <c r="D153" s="10"/>
      <c r="E153" s="1752" t="s">
        <v>163</v>
      </c>
      <c r="F153" s="1620">
        <v>8.0000000000000002E-3</v>
      </c>
      <c r="G153" s="2275">
        <v>8.0000000000000002E-3</v>
      </c>
      <c r="H153" s="1036" t="s">
        <v>81</v>
      </c>
      <c r="I153" s="1773">
        <v>10</v>
      </c>
      <c r="J153" s="2016">
        <v>10</v>
      </c>
      <c r="K153" s="1559" t="s">
        <v>81</v>
      </c>
      <c r="L153" s="1620">
        <v>123</v>
      </c>
      <c r="M153" s="1621">
        <v>123</v>
      </c>
      <c r="N153" s="1483"/>
      <c r="O153" s="1414" t="s">
        <v>50</v>
      </c>
      <c r="P153" s="1605">
        <f>I135+L136</f>
        <v>1.6</v>
      </c>
      <c r="Q153" s="1782">
        <f>J135+M136</f>
        <v>1.6</v>
      </c>
      <c r="R153" s="1605">
        <f>F151+I151+L146</f>
        <v>12.72</v>
      </c>
      <c r="S153" s="1672">
        <f>G151+J151+M146</f>
        <v>12.72</v>
      </c>
      <c r="T153" s="1605">
        <f>L160</f>
        <v>3.2</v>
      </c>
      <c r="U153" s="1624">
        <f>M160</f>
        <v>3.2</v>
      </c>
      <c r="V153" s="1605">
        <f t="shared" si="133"/>
        <v>14.32</v>
      </c>
      <c r="W153" s="1608">
        <f t="shared" si="134"/>
        <v>14.32</v>
      </c>
      <c r="X153" s="1605">
        <f t="shared" si="135"/>
        <v>15.920000000000002</v>
      </c>
      <c r="Y153" s="1530">
        <f t="shared" si="136"/>
        <v>15.920000000000002</v>
      </c>
      <c r="AA153" s="1656"/>
      <c r="AB153" s="1758"/>
      <c r="AC153" s="1722"/>
      <c r="AD153" s="1659"/>
      <c r="AE153" s="1675"/>
      <c r="AF153" s="1528"/>
      <c r="AG153" s="1684"/>
      <c r="AH153" s="1528">
        <f t="shared" si="141"/>
        <v>0</v>
      </c>
      <c r="AI153" s="1608">
        <f t="shared" si="141"/>
        <v>0</v>
      </c>
      <c r="AJ153" s="1528">
        <f t="shared" si="141"/>
        <v>0</v>
      </c>
      <c r="AK153" s="1530">
        <f t="shared" si="141"/>
        <v>0</v>
      </c>
      <c r="AM153" s="1414" t="s">
        <v>136</v>
      </c>
      <c r="AN153" s="1531">
        <f t="shared" si="120"/>
        <v>3</v>
      </c>
      <c r="AO153" s="1740">
        <f t="shared" si="121"/>
        <v>3</v>
      </c>
      <c r="AP153" s="1656"/>
      <c r="AQ153" s="1751">
        <f t="shared" si="142"/>
        <v>0</v>
      </c>
      <c r="AR153" s="1651">
        <f t="shared" si="142"/>
        <v>0</v>
      </c>
    </row>
    <row r="154" spans="2:51" ht="16.5" customHeight="1">
      <c r="B154" s="778"/>
      <c r="C154" s="1731"/>
      <c r="D154" s="10"/>
      <c r="E154" s="1571" t="s">
        <v>581</v>
      </c>
      <c r="F154" s="617">
        <v>160</v>
      </c>
      <c r="G154" s="1827">
        <v>160</v>
      </c>
      <c r="H154" s="1789" t="s">
        <v>737</v>
      </c>
      <c r="I154" s="1664"/>
      <c r="J154" s="1790"/>
      <c r="K154" s="1559" t="s">
        <v>82</v>
      </c>
      <c r="L154" s="1560">
        <v>5</v>
      </c>
      <c r="M154" s="1753">
        <v>5</v>
      </c>
      <c r="N154" s="1483"/>
      <c r="O154" s="1414" t="s">
        <v>139</v>
      </c>
      <c r="P154" s="1605"/>
      <c r="Q154" s="1654"/>
      <c r="R154" s="1605"/>
      <c r="S154" s="1530"/>
      <c r="T154" s="1605"/>
      <c r="U154" s="1655"/>
      <c r="V154" s="1605">
        <f t="shared" si="133"/>
        <v>0</v>
      </c>
      <c r="W154" s="1608">
        <f t="shared" si="134"/>
        <v>0</v>
      </c>
      <c r="X154" s="1605">
        <f t="shared" si="135"/>
        <v>0</v>
      </c>
      <c r="Y154" s="1530">
        <f t="shared" si="136"/>
        <v>0</v>
      </c>
      <c r="AA154" s="2081" t="s">
        <v>936</v>
      </c>
      <c r="AB154" s="2116">
        <f t="shared" ref="AB154:AG154" si="143">SUM(AB149:AB153)</f>
        <v>0</v>
      </c>
      <c r="AC154" s="2117">
        <f t="shared" si="143"/>
        <v>0</v>
      </c>
      <c r="AD154" s="2118">
        <f t="shared" si="143"/>
        <v>0</v>
      </c>
      <c r="AE154" s="2117">
        <f t="shared" si="143"/>
        <v>0</v>
      </c>
      <c r="AF154" s="2118">
        <f t="shared" si="143"/>
        <v>0</v>
      </c>
      <c r="AG154" s="2117">
        <f t="shared" si="143"/>
        <v>0</v>
      </c>
      <c r="AH154" s="2119">
        <f t="shared" ref="AH154" si="144">AB154+AD154</f>
        <v>0</v>
      </c>
      <c r="AI154" s="2120">
        <f t="shared" ref="AI154" si="145">AC154+AE154</f>
        <v>0</v>
      </c>
      <c r="AJ154" s="2119">
        <f t="shared" ref="AJ154:AJ155" si="146">AD154+AF154</f>
        <v>0</v>
      </c>
      <c r="AK154" s="2121">
        <f t="shared" ref="AK154:AK155" si="147">AE154+AG154</f>
        <v>0</v>
      </c>
      <c r="AM154" s="1414" t="s">
        <v>77</v>
      </c>
      <c r="AN154" s="1531">
        <f t="shared" si="120"/>
        <v>0</v>
      </c>
      <c r="AO154" s="1740">
        <f t="shared" si="121"/>
        <v>0</v>
      </c>
      <c r="AP154" s="2081" t="s">
        <v>936</v>
      </c>
      <c r="AQ154" s="1751">
        <f t="shared" si="142"/>
        <v>0</v>
      </c>
      <c r="AR154" s="1651">
        <f t="shared" si="142"/>
        <v>0</v>
      </c>
    </row>
    <row r="155" spans="2:51" ht="13.5" customHeight="1">
      <c r="B155" s="778"/>
      <c r="C155" s="1731"/>
      <c r="D155" s="10"/>
      <c r="E155" s="2276" t="s">
        <v>448</v>
      </c>
      <c r="F155" s="2277"/>
      <c r="G155" s="2278">
        <v>1</v>
      </c>
      <c r="H155" s="1540" t="s">
        <v>100</v>
      </c>
      <c r="I155" s="1541" t="s">
        <v>101</v>
      </c>
      <c r="J155" s="1542" t="s">
        <v>102</v>
      </c>
      <c r="K155" s="1559" t="s">
        <v>592</v>
      </c>
      <c r="L155" s="1620">
        <v>0.2</v>
      </c>
      <c r="M155" s="1561">
        <v>0.2</v>
      </c>
      <c r="N155" s="1483"/>
      <c r="O155" s="1414" t="s">
        <v>444</v>
      </c>
      <c r="P155" s="1605"/>
      <c r="Q155" s="1654"/>
      <c r="R155" s="1605"/>
      <c r="S155" s="1530"/>
      <c r="T155" s="1605"/>
      <c r="U155" s="1655"/>
      <c r="V155" s="1605">
        <f t="shared" si="133"/>
        <v>0</v>
      </c>
      <c r="W155" s="1608">
        <f t="shared" si="134"/>
        <v>0</v>
      </c>
      <c r="X155" s="1605">
        <f t="shared" si="135"/>
        <v>0</v>
      </c>
      <c r="Y155" s="1530">
        <f t="shared" si="136"/>
        <v>0</v>
      </c>
      <c r="AA155" s="2129" t="s">
        <v>937</v>
      </c>
      <c r="AB155" s="2130">
        <f>AB147+AB154</f>
        <v>137.78</v>
      </c>
      <c r="AC155" s="2131">
        <f>AC147+AC154</f>
        <v>103.15</v>
      </c>
      <c r="AD155" s="2130">
        <f t="shared" ref="AD155" si="148">AD147+AD154</f>
        <v>191.3</v>
      </c>
      <c r="AE155" s="2279">
        <f>AE147+AE154</f>
        <v>159.40000000000003</v>
      </c>
      <c r="AF155" s="2130">
        <f>AF147+AF154</f>
        <v>104</v>
      </c>
      <c r="AG155" s="2132">
        <f>AG147+AG154</f>
        <v>83</v>
      </c>
      <c r="AH155" s="2133">
        <f>AB155+AD155</f>
        <v>329.08000000000004</v>
      </c>
      <c r="AI155" s="2134">
        <f>AC155+AE155</f>
        <v>262.55000000000007</v>
      </c>
      <c r="AJ155" s="2133">
        <f t="shared" si="146"/>
        <v>295.3</v>
      </c>
      <c r="AK155" s="2135">
        <f t="shared" si="147"/>
        <v>242.40000000000003</v>
      </c>
      <c r="AM155" s="1414" t="s">
        <v>54</v>
      </c>
      <c r="AN155" s="1531">
        <f t="shared" si="120"/>
        <v>2.4900000000000002</v>
      </c>
      <c r="AO155" s="1740">
        <f t="shared" si="121"/>
        <v>2.4900000000000002</v>
      </c>
      <c r="AP155" s="1798" t="s">
        <v>134</v>
      </c>
      <c r="AQ155" s="1799">
        <f t="shared" si="142"/>
        <v>433.08000000000004</v>
      </c>
      <c r="AR155" s="1800">
        <f t="shared" si="142"/>
        <v>345.55000000000007</v>
      </c>
    </row>
    <row r="156" spans="2:51" ht="16.5" customHeight="1">
      <c r="B156" s="1777" t="s">
        <v>400</v>
      </c>
      <c r="C156" s="2093"/>
      <c r="D156" s="1150">
        <f>D139+D140+D142+D143+D145+D146+D147+50+50</f>
        <v>890</v>
      </c>
      <c r="E156" s="345"/>
      <c r="F156" s="1780"/>
      <c r="G156" s="1781"/>
      <c r="H156" s="2280" t="s">
        <v>738</v>
      </c>
      <c r="I156" s="2281">
        <v>143</v>
      </c>
      <c r="J156" s="2282">
        <v>100</v>
      </c>
      <c r="K156" s="203"/>
      <c r="L156" s="1150"/>
      <c r="M156" s="214"/>
      <c r="N156" s="1483"/>
      <c r="O156" s="1414" t="s">
        <v>137</v>
      </c>
      <c r="P156" s="1605"/>
      <c r="Q156" s="1654"/>
      <c r="R156" s="1605"/>
      <c r="S156" s="1530"/>
      <c r="T156" s="1605"/>
      <c r="U156" s="1655"/>
      <c r="V156" s="1605">
        <f t="shared" si="133"/>
        <v>0</v>
      </c>
      <c r="W156" s="1608">
        <f t="shared" si="134"/>
        <v>0</v>
      </c>
      <c r="X156" s="1605">
        <f t="shared" si="135"/>
        <v>0</v>
      </c>
      <c r="Y156" s="1530">
        <f t="shared" si="136"/>
        <v>0</v>
      </c>
      <c r="AA156" s="2283" t="s">
        <v>415</v>
      </c>
      <c r="AB156" s="1820"/>
      <c r="AC156" s="2284"/>
      <c r="AD156" s="1657"/>
      <c r="AE156" s="1727"/>
      <c r="AF156" s="1657"/>
      <c r="AG156" s="2285"/>
      <c r="AH156" s="1528"/>
      <c r="AI156" s="2286"/>
      <c r="AJ156" s="1528"/>
      <c r="AK156" s="1530"/>
      <c r="AM156" s="1414" t="s">
        <v>116</v>
      </c>
      <c r="AN156" s="1531">
        <f t="shared" si="120"/>
        <v>1</v>
      </c>
      <c r="AO156" s="1740">
        <f t="shared" si="121"/>
        <v>1</v>
      </c>
      <c r="AP156" s="1815" t="s">
        <v>415</v>
      </c>
      <c r="AQ156" s="1531"/>
      <c r="AR156" s="1482"/>
    </row>
    <row r="157" spans="2:51" ht="14.25" customHeight="1">
      <c r="B157" s="1784"/>
      <c r="C157" s="1515" t="s">
        <v>244</v>
      </c>
      <c r="D157" s="1785"/>
      <c r="E157" s="2287" t="s">
        <v>1009</v>
      </c>
      <c r="F157" s="2288"/>
      <c r="G157" s="2289"/>
      <c r="H157" s="2105" t="s">
        <v>809</v>
      </c>
      <c r="I157" s="1787"/>
      <c r="J157" s="1787"/>
      <c r="K157" s="2105"/>
      <c r="L157" s="2106"/>
      <c r="M157" s="1788"/>
      <c r="N157" s="1483"/>
      <c r="O157" s="1414" t="s">
        <v>136</v>
      </c>
      <c r="P157" s="1605"/>
      <c r="Q157" s="1654"/>
      <c r="R157" s="1605">
        <f>I150</f>
        <v>3</v>
      </c>
      <c r="S157" s="1530">
        <f>J150</f>
        <v>3</v>
      </c>
      <c r="T157" s="1605"/>
      <c r="U157" s="1655"/>
      <c r="V157" s="1605">
        <f t="shared" si="133"/>
        <v>3</v>
      </c>
      <c r="W157" s="1608">
        <f t="shared" si="134"/>
        <v>3</v>
      </c>
      <c r="X157" s="1605">
        <f t="shared" si="135"/>
        <v>3</v>
      </c>
      <c r="Y157" s="1530">
        <f t="shared" si="136"/>
        <v>3</v>
      </c>
      <c r="AA157" s="1819" t="s">
        <v>547</v>
      </c>
      <c r="AB157" s="2143"/>
      <c r="AC157" s="1821"/>
      <c r="AD157" s="1657"/>
      <c r="AE157" s="1532"/>
      <c r="AF157" s="1657"/>
      <c r="AG157" s="2144"/>
      <c r="AH157" s="1528">
        <f t="shared" ref="AH157" si="149">AB157+AD157</f>
        <v>0</v>
      </c>
      <c r="AI157" s="1813">
        <f t="shared" ref="AI157" si="150">AC157+AE157</f>
        <v>0</v>
      </c>
      <c r="AJ157" s="1528">
        <f t="shared" ref="AJ157" si="151">AD157+AF157</f>
        <v>0</v>
      </c>
      <c r="AK157" s="1814">
        <f t="shared" ref="AK157" si="152">AE157+AG157</f>
        <v>0</v>
      </c>
      <c r="AM157" s="1849" t="s">
        <v>167</v>
      </c>
      <c r="AN157" s="1531">
        <f t="shared" si="120"/>
        <v>8.2941000000000003</v>
      </c>
      <c r="AO157" s="1740">
        <f t="shared" si="121"/>
        <v>1.2440999999999998</v>
      </c>
      <c r="AP157" s="1819" t="s">
        <v>547</v>
      </c>
      <c r="AQ157" s="1713">
        <f t="shared" ref="AQ157:AQ173" si="153">AB157+AD157+AF157</f>
        <v>0</v>
      </c>
      <c r="AR157" s="1532">
        <f t="shared" ref="AR157:AR173" si="154">AC157+AE157+AG157</f>
        <v>0</v>
      </c>
    </row>
    <row r="158" spans="2:51" ht="17.25" customHeight="1">
      <c r="B158" s="1676" t="s">
        <v>755</v>
      </c>
      <c r="C158" s="373" t="s">
        <v>1009</v>
      </c>
      <c r="D158" s="642">
        <v>200</v>
      </c>
      <c r="E158" s="2290" t="s">
        <v>100</v>
      </c>
      <c r="F158" s="2090" t="s">
        <v>101</v>
      </c>
      <c r="G158" s="2091" t="s">
        <v>102</v>
      </c>
      <c r="H158" s="1540" t="s">
        <v>100</v>
      </c>
      <c r="I158" s="1541" t="s">
        <v>101</v>
      </c>
      <c r="J158" s="1542" t="s">
        <v>102</v>
      </c>
      <c r="K158" s="1540" t="s">
        <v>100</v>
      </c>
      <c r="L158" s="1541" t="s">
        <v>101</v>
      </c>
      <c r="M158" s="1542" t="s">
        <v>102</v>
      </c>
      <c r="N158" s="1483"/>
      <c r="O158" s="1414" t="s">
        <v>77</v>
      </c>
      <c r="P158" s="1605"/>
      <c r="Q158" s="1654"/>
      <c r="R158" s="1605"/>
      <c r="S158" s="1530"/>
      <c r="T158" s="1605"/>
      <c r="U158" s="1655"/>
      <c r="V158" s="1605">
        <f t="shared" si="133"/>
        <v>0</v>
      </c>
      <c r="W158" s="1608">
        <f t="shared" si="134"/>
        <v>0</v>
      </c>
      <c r="X158" s="1605">
        <f t="shared" si="135"/>
        <v>0</v>
      </c>
      <c r="Y158" s="1530">
        <f t="shared" si="136"/>
        <v>0</v>
      </c>
      <c r="AA158" s="1828" t="s">
        <v>416</v>
      </c>
      <c r="AB158" s="1829"/>
      <c r="AC158" s="1830"/>
      <c r="AD158" s="1657"/>
      <c r="AE158" s="2147"/>
      <c r="AF158" s="1528">
        <f>L159</f>
        <v>6.82</v>
      </c>
      <c r="AG158" s="1834">
        <f>M159</f>
        <v>6</v>
      </c>
      <c r="AH158" s="1528">
        <f t="shared" ref="AH158:AK160" si="155">AB158+AD158</f>
        <v>0</v>
      </c>
      <c r="AI158" s="1813">
        <f t="shared" si="155"/>
        <v>0</v>
      </c>
      <c r="AJ158" s="1528">
        <f t="shared" si="155"/>
        <v>6.82</v>
      </c>
      <c r="AK158" s="1814">
        <f t="shared" si="155"/>
        <v>6</v>
      </c>
      <c r="AM158" s="1866" t="s">
        <v>163</v>
      </c>
      <c r="AN158" s="1531">
        <f t="shared" si="120"/>
        <v>9.0999999999999987E-3</v>
      </c>
      <c r="AO158" s="1740">
        <f t="shared" si="121"/>
        <v>9.0999999999999987E-3</v>
      </c>
      <c r="AP158" s="1824" t="s">
        <v>416</v>
      </c>
      <c r="AQ158" s="1713">
        <f t="shared" si="153"/>
        <v>6.82</v>
      </c>
      <c r="AR158" s="1532">
        <f t="shared" si="154"/>
        <v>6</v>
      </c>
    </row>
    <row r="159" spans="2:51" ht="15" customHeight="1">
      <c r="B159" s="778"/>
      <c r="C159" s="695" t="s">
        <v>245</v>
      </c>
      <c r="D159" s="1482"/>
      <c r="E159" s="2291" t="s">
        <v>757</v>
      </c>
      <c r="F159" s="1803">
        <v>208</v>
      </c>
      <c r="G159" s="2012">
        <v>200</v>
      </c>
      <c r="H159" s="1693" t="s">
        <v>68</v>
      </c>
      <c r="I159" s="1803">
        <v>104</v>
      </c>
      <c r="J159" s="2292">
        <v>83</v>
      </c>
      <c r="K159" s="2011" t="s">
        <v>804</v>
      </c>
      <c r="L159" s="1803">
        <v>6.82</v>
      </c>
      <c r="M159" s="1697">
        <v>6</v>
      </c>
      <c r="N159" s="1483"/>
      <c r="O159" s="1201" t="s">
        <v>445</v>
      </c>
      <c r="P159" s="1605">
        <f>F130+I131+I136+L128+L137</f>
        <v>1.44</v>
      </c>
      <c r="Q159" s="1654">
        <f>G130+J131+M128+J136+M137</f>
        <v>1.44</v>
      </c>
      <c r="R159" s="1605">
        <f>I146+L148+L155+F152</f>
        <v>1.05</v>
      </c>
      <c r="S159" s="1530">
        <f>G152+J146+M148+M155</f>
        <v>1.05</v>
      </c>
      <c r="T159" s="1710"/>
      <c r="U159" s="1655"/>
      <c r="V159" s="1605">
        <f t="shared" si="133"/>
        <v>2.4900000000000002</v>
      </c>
      <c r="W159" s="1608">
        <f t="shared" si="134"/>
        <v>2.4900000000000002</v>
      </c>
      <c r="X159" s="1605">
        <f t="shared" si="135"/>
        <v>1.05</v>
      </c>
      <c r="Y159" s="1530">
        <f t="shared" si="136"/>
        <v>1.05</v>
      </c>
      <c r="AA159" s="1840" t="s">
        <v>417</v>
      </c>
      <c r="AB159" s="1525"/>
      <c r="AC159" s="1841"/>
      <c r="AD159" s="1657">
        <f>I156</f>
        <v>143</v>
      </c>
      <c r="AE159" s="2152">
        <f>J156</f>
        <v>100</v>
      </c>
      <c r="AF159" s="1812"/>
      <c r="AG159" s="1844"/>
      <c r="AH159" s="1528">
        <f t="shared" si="155"/>
        <v>143</v>
      </c>
      <c r="AI159" s="1813">
        <f t="shared" si="155"/>
        <v>100</v>
      </c>
      <c r="AJ159" s="1528">
        <f t="shared" si="155"/>
        <v>143</v>
      </c>
      <c r="AK159" s="1814">
        <f t="shared" si="155"/>
        <v>100</v>
      </c>
      <c r="AM159" s="1882" t="s">
        <v>409</v>
      </c>
      <c r="AN159" s="1531">
        <f t="shared" si="120"/>
        <v>1</v>
      </c>
      <c r="AO159" s="1740">
        <f t="shared" si="121"/>
        <v>1</v>
      </c>
      <c r="AP159" s="1835" t="s">
        <v>417</v>
      </c>
      <c r="AQ159" s="1531">
        <f t="shared" si="153"/>
        <v>143</v>
      </c>
      <c r="AR159" s="1532">
        <f t="shared" si="154"/>
        <v>100</v>
      </c>
    </row>
    <row r="160" spans="2:51" ht="14.4" customHeight="1">
      <c r="B160" s="2293" t="s">
        <v>786</v>
      </c>
      <c r="C160" s="661" t="s">
        <v>787</v>
      </c>
      <c r="D160" s="2294" t="s">
        <v>813</v>
      </c>
      <c r="E160" s="2177"/>
      <c r="F160" s="48"/>
      <c r="G160" s="1917"/>
      <c r="H160" s="1571" t="s">
        <v>82</v>
      </c>
      <c r="I160" s="1620">
        <v>3</v>
      </c>
      <c r="J160" s="2295">
        <v>3</v>
      </c>
      <c r="K160" s="256" t="s">
        <v>50</v>
      </c>
      <c r="L160" s="1741">
        <v>3.2</v>
      </c>
      <c r="M160" s="1753">
        <v>3.2</v>
      </c>
      <c r="N160" s="1483"/>
      <c r="O160" s="1414" t="s">
        <v>446</v>
      </c>
      <c r="P160" s="1605"/>
      <c r="Q160" s="1654"/>
      <c r="R160" s="1605"/>
      <c r="S160" s="1530"/>
      <c r="T160" s="1605">
        <f>L161</f>
        <v>1</v>
      </c>
      <c r="U160" s="1655">
        <f>M161</f>
        <v>1</v>
      </c>
      <c r="V160" s="1605">
        <f t="shared" si="133"/>
        <v>0</v>
      </c>
      <c r="W160" s="1608">
        <f t="shared" si="134"/>
        <v>0</v>
      </c>
      <c r="X160" s="1605">
        <f t="shared" si="135"/>
        <v>1</v>
      </c>
      <c r="Y160" s="1530">
        <f t="shared" si="136"/>
        <v>1</v>
      </c>
      <c r="AA160" s="1846" t="s">
        <v>418</v>
      </c>
      <c r="AB160" s="1525"/>
      <c r="AC160" s="1841"/>
      <c r="AD160" s="1657"/>
      <c r="AE160" s="2152"/>
      <c r="AF160" s="1528"/>
      <c r="AG160" s="1844"/>
      <c r="AH160" s="1528">
        <f t="shared" si="155"/>
        <v>0</v>
      </c>
      <c r="AI160" s="1813">
        <f t="shared" si="155"/>
        <v>0</v>
      </c>
      <c r="AJ160" s="1528">
        <f t="shared" si="155"/>
        <v>0</v>
      </c>
      <c r="AK160" s="1814">
        <f t="shared" si="155"/>
        <v>0</v>
      </c>
      <c r="AM160" s="1894" t="s">
        <v>135</v>
      </c>
      <c r="AN160" s="1618">
        <f t="shared" si="120"/>
        <v>7.2850000000000001</v>
      </c>
      <c r="AO160" s="1904">
        <f t="shared" si="121"/>
        <v>0.23499999999999999</v>
      </c>
      <c r="AP160" s="1845" t="s">
        <v>418</v>
      </c>
      <c r="AQ160" s="1531">
        <f t="shared" si="153"/>
        <v>0</v>
      </c>
      <c r="AR160" s="1532">
        <f t="shared" si="154"/>
        <v>0</v>
      </c>
    </row>
    <row r="161" spans="2:47" ht="14.4" customHeight="1">
      <c r="B161" s="2296" t="s">
        <v>807</v>
      </c>
      <c r="C161" s="663" t="s">
        <v>806</v>
      </c>
      <c r="D161" s="1584"/>
      <c r="H161" s="1571" t="s">
        <v>80</v>
      </c>
      <c r="I161" s="1741">
        <v>14.3</v>
      </c>
      <c r="J161" s="2297">
        <v>14.3</v>
      </c>
      <c r="K161" s="2221" t="s">
        <v>808</v>
      </c>
      <c r="L161" s="1741">
        <v>1</v>
      </c>
      <c r="M161" s="1753">
        <v>1</v>
      </c>
      <c r="N161" s="1483"/>
      <c r="O161" s="1849" t="s">
        <v>167</v>
      </c>
      <c r="P161" s="2298">
        <f t="shared" ref="P161:U161" si="156">P162+P163+P164+P165</f>
        <v>4.0000000000000002E-4</v>
      </c>
      <c r="Q161" s="1851">
        <f t="shared" si="156"/>
        <v>4.0000000000000002E-4</v>
      </c>
      <c r="R161" s="1850">
        <f t="shared" si="156"/>
        <v>8.2686999999999991</v>
      </c>
      <c r="S161" s="1852">
        <f t="shared" si="156"/>
        <v>1.2186999999999999</v>
      </c>
      <c r="T161" s="1853">
        <f t="shared" si="156"/>
        <v>2.5000000000000001E-2</v>
      </c>
      <c r="U161" s="1854">
        <f t="shared" si="156"/>
        <v>2.5000000000000001E-2</v>
      </c>
      <c r="V161" s="1605">
        <f t="shared" si="133"/>
        <v>8.2690999999999999</v>
      </c>
      <c r="W161" s="1608">
        <f t="shared" si="134"/>
        <v>1.2190999999999999</v>
      </c>
      <c r="X161" s="1605">
        <f t="shared" si="135"/>
        <v>8.2936999999999994</v>
      </c>
      <c r="Y161" s="1530">
        <f t="shared" si="136"/>
        <v>1.2436999999999998</v>
      </c>
      <c r="AA161" s="1855" t="s">
        <v>419</v>
      </c>
      <c r="AB161" s="1610"/>
      <c r="AC161" s="1856"/>
      <c r="AD161" s="1737"/>
      <c r="AE161" s="2299"/>
      <c r="AF161" s="1614"/>
      <c r="AG161" s="1860"/>
      <c r="AH161" s="1614">
        <f>AB161+AD161</f>
        <v>0</v>
      </c>
      <c r="AI161" s="1861"/>
      <c r="AJ161" s="1614">
        <f t="shared" ref="AJ161:AJ173" si="157">AD161+AF161</f>
        <v>0</v>
      </c>
      <c r="AK161" s="1862"/>
      <c r="AM161" s="1286" t="s">
        <v>98</v>
      </c>
      <c r="AN161" s="1913">
        <f>P166+R166+T166</f>
        <v>8</v>
      </c>
      <c r="AO161" s="1914">
        <f>Q166+S166+U166</f>
        <v>8</v>
      </c>
      <c r="AP161" s="1848" t="s">
        <v>419</v>
      </c>
      <c r="AQ161" s="1618">
        <f t="shared" si="153"/>
        <v>0</v>
      </c>
      <c r="AR161" s="1619">
        <f t="shared" si="154"/>
        <v>0</v>
      </c>
    </row>
    <row r="162" spans="2:47" ht="15" customHeight="1">
      <c r="B162" s="2300" t="s">
        <v>9</v>
      </c>
      <c r="C162" s="658" t="s">
        <v>780</v>
      </c>
      <c r="D162" s="751">
        <v>20</v>
      </c>
      <c r="E162" s="4"/>
      <c r="F162" s="17"/>
      <c r="G162" s="1772"/>
      <c r="H162" s="1571" t="s">
        <v>81</v>
      </c>
      <c r="I162" s="538">
        <v>5.7</v>
      </c>
      <c r="J162" s="2146">
        <v>5.7</v>
      </c>
      <c r="K162" s="2301" t="s">
        <v>373</v>
      </c>
      <c r="L162" s="617">
        <v>2.5000000000000001E-2</v>
      </c>
      <c r="M162" s="1572">
        <v>2.5000000000000001E-2</v>
      </c>
      <c r="N162" s="1483"/>
      <c r="O162" s="1866" t="s">
        <v>163</v>
      </c>
      <c r="P162" s="1867">
        <f>I130</f>
        <v>4.0000000000000002E-4</v>
      </c>
      <c r="Q162" s="1868">
        <f>J130</f>
        <v>4.0000000000000002E-4</v>
      </c>
      <c r="R162" s="1867">
        <f>F153+I145</f>
        <v>8.6999999999999994E-3</v>
      </c>
      <c r="S162" s="1869">
        <f>G153+J145</f>
        <v>8.6999999999999994E-3</v>
      </c>
      <c r="T162" s="1870"/>
      <c r="U162" s="1868"/>
      <c r="V162" s="1871">
        <f>P162+R162</f>
        <v>9.0999999999999987E-3</v>
      </c>
      <c r="W162" s="1869">
        <f t="shared" si="134"/>
        <v>9.0999999999999987E-3</v>
      </c>
      <c r="X162" s="1636">
        <f t="shared" si="135"/>
        <v>8.6999999999999994E-3</v>
      </c>
      <c r="Y162" s="1869">
        <f t="shared" si="136"/>
        <v>8.6999999999999994E-3</v>
      </c>
      <c r="AA162" s="1872" t="s">
        <v>420</v>
      </c>
      <c r="AB162" s="1873">
        <f t="shared" ref="AB162:AG162" si="158">SUM(AB157:AB161)</f>
        <v>0</v>
      </c>
      <c r="AC162" s="1874">
        <f t="shared" si="158"/>
        <v>0</v>
      </c>
      <c r="AD162" s="1875">
        <f t="shared" si="158"/>
        <v>143</v>
      </c>
      <c r="AE162" s="2169">
        <f t="shared" si="158"/>
        <v>100</v>
      </c>
      <c r="AF162" s="1877">
        <f t="shared" si="158"/>
        <v>6.82</v>
      </c>
      <c r="AG162" s="1878">
        <f t="shared" si="158"/>
        <v>6</v>
      </c>
      <c r="AH162" s="1877">
        <f>AB162+AD162</f>
        <v>143</v>
      </c>
      <c r="AI162" s="1879">
        <f>AC162+AE162</f>
        <v>100</v>
      </c>
      <c r="AJ162" s="1877">
        <f t="shared" si="157"/>
        <v>149.82</v>
      </c>
      <c r="AK162" s="1880">
        <f>AE162+AG162</f>
        <v>106</v>
      </c>
      <c r="AP162" s="1863" t="s">
        <v>420</v>
      </c>
      <c r="AQ162" s="1864">
        <f t="shared" si="153"/>
        <v>149.82</v>
      </c>
      <c r="AR162" s="1865">
        <f t="shared" si="154"/>
        <v>106</v>
      </c>
      <c r="AT162" s="10"/>
      <c r="AU162" s="10"/>
    </row>
    <row r="163" spans="2:47" ht="14.25" customHeight="1">
      <c r="B163" s="778"/>
      <c r="C163" s="1731"/>
      <c r="D163" s="1482"/>
      <c r="E163" s="10"/>
      <c r="F163" s="10"/>
      <c r="G163" s="10"/>
      <c r="H163" s="1559" t="s">
        <v>296</v>
      </c>
      <c r="I163" s="2148">
        <v>10</v>
      </c>
      <c r="J163" s="2302">
        <v>10</v>
      </c>
      <c r="K163" s="256" t="s">
        <v>581</v>
      </c>
      <c r="L163" s="1560">
        <v>20</v>
      </c>
      <c r="M163" s="2270">
        <v>20</v>
      </c>
      <c r="N163" s="1483"/>
      <c r="O163" s="1882" t="s">
        <v>409</v>
      </c>
      <c r="P163" s="1883"/>
      <c r="Q163" s="1884"/>
      <c r="R163" s="1883">
        <f>G155</f>
        <v>1</v>
      </c>
      <c r="S163" s="1885">
        <f>G155</f>
        <v>1</v>
      </c>
      <c r="T163" s="1886"/>
      <c r="U163" s="1884"/>
      <c r="V163" s="1871">
        <f>P163+R163</f>
        <v>1</v>
      </c>
      <c r="W163" s="1869">
        <f t="shared" si="134"/>
        <v>1</v>
      </c>
      <c r="X163" s="1636">
        <f t="shared" si="135"/>
        <v>1</v>
      </c>
      <c r="Y163" s="1869">
        <f t="shared" si="136"/>
        <v>1</v>
      </c>
      <c r="AA163" s="1881" t="s">
        <v>429</v>
      </c>
      <c r="AB163" s="1887"/>
      <c r="AC163" s="1888"/>
      <c r="AD163" s="1889"/>
      <c r="AE163" s="1890"/>
      <c r="AF163" s="1887"/>
      <c r="AG163" s="1888"/>
      <c r="AH163" s="1509"/>
      <c r="AI163" s="1891"/>
      <c r="AJ163" s="1509">
        <f t="shared" si="157"/>
        <v>0</v>
      </c>
      <c r="AK163" s="1892"/>
      <c r="AP163" s="1881" t="s">
        <v>429</v>
      </c>
      <c r="AQ163" s="1512">
        <f t="shared" si="153"/>
        <v>0</v>
      </c>
      <c r="AR163" s="1513">
        <f t="shared" si="154"/>
        <v>0</v>
      </c>
      <c r="AT163" s="10"/>
      <c r="AU163" s="10"/>
    </row>
    <row r="164" spans="2:47" ht="13.5" customHeight="1">
      <c r="B164" s="778"/>
      <c r="C164" s="1731"/>
      <c r="D164" s="1482"/>
      <c r="E164" s="10"/>
      <c r="F164" s="10"/>
      <c r="G164" s="10"/>
      <c r="H164" s="1559" t="s">
        <v>164</v>
      </c>
      <c r="I164" s="1741" t="s">
        <v>781</v>
      </c>
      <c r="J164" s="2297">
        <v>4</v>
      </c>
      <c r="K164" s="10"/>
      <c r="L164" s="10"/>
      <c r="M164" s="1482"/>
      <c r="N164" s="1483"/>
      <c r="O164" s="1894" t="s">
        <v>135</v>
      </c>
      <c r="P164" s="1895"/>
      <c r="Q164" s="1896"/>
      <c r="R164" s="1895">
        <f>F149+L147</f>
        <v>7.26</v>
      </c>
      <c r="S164" s="1897">
        <f>G149+M147</f>
        <v>0.21</v>
      </c>
      <c r="T164" s="1898">
        <f>L162</f>
        <v>2.5000000000000001E-2</v>
      </c>
      <c r="U164" s="1896">
        <f>M162</f>
        <v>2.5000000000000001E-2</v>
      </c>
      <c r="V164" s="1871">
        <f>P164+R164</f>
        <v>7.26</v>
      </c>
      <c r="W164" s="1869">
        <f t="shared" si="134"/>
        <v>0.21</v>
      </c>
      <c r="X164" s="1636">
        <f t="shared" si="135"/>
        <v>7.2850000000000001</v>
      </c>
      <c r="Y164" s="1869">
        <f t="shared" si="136"/>
        <v>0.23499999999999999</v>
      </c>
      <c r="AA164" s="1893" t="s">
        <v>430</v>
      </c>
      <c r="AB164" s="1899"/>
      <c r="AC164" s="1900"/>
      <c r="AD164" s="1901"/>
      <c r="AE164" s="1902"/>
      <c r="AF164" s="1899"/>
      <c r="AG164" s="1900"/>
      <c r="AH164" s="1528">
        <f t="shared" ref="AH164:AI166" si="159">AB164+AD164</f>
        <v>0</v>
      </c>
      <c r="AI164" s="1903">
        <f t="shared" si="159"/>
        <v>0</v>
      </c>
      <c r="AJ164" s="1528">
        <f t="shared" si="157"/>
        <v>0</v>
      </c>
      <c r="AK164" s="1638">
        <f t="shared" ref="AK164:AK169" si="160">AE164+AG164</f>
        <v>0</v>
      </c>
      <c r="AP164" s="1893" t="s">
        <v>430</v>
      </c>
      <c r="AQ164" s="1531">
        <f t="shared" si="153"/>
        <v>0</v>
      </c>
      <c r="AR164" s="1532">
        <f t="shared" si="154"/>
        <v>0</v>
      </c>
      <c r="AT164" s="10"/>
      <c r="AU164" s="10"/>
    </row>
    <row r="165" spans="2:47" ht="13.5" customHeight="1">
      <c r="B165" s="778"/>
      <c r="C165" s="1731"/>
      <c r="D165" s="1482"/>
      <c r="E165" s="10"/>
      <c r="F165" s="10"/>
      <c r="G165" s="10"/>
      <c r="H165" s="1559" t="s">
        <v>91</v>
      </c>
      <c r="I165" s="1741">
        <v>21</v>
      </c>
      <c r="J165" s="2297">
        <v>20</v>
      </c>
      <c r="K165" s="10"/>
      <c r="L165" s="10"/>
      <c r="M165" s="1482"/>
      <c r="N165" s="1483"/>
      <c r="O165" s="1894" t="s">
        <v>462</v>
      </c>
      <c r="P165" s="1895"/>
      <c r="Q165" s="1896"/>
      <c r="R165" s="1895"/>
      <c r="S165" s="1897"/>
      <c r="T165" s="1898"/>
      <c r="U165" s="1896"/>
      <c r="V165" s="1871">
        <f>P165+R165</f>
        <v>0</v>
      </c>
      <c r="W165" s="1869">
        <f t="shared" si="134"/>
        <v>0</v>
      </c>
      <c r="X165" s="1636">
        <f>R165+T165</f>
        <v>0</v>
      </c>
      <c r="Y165" s="1869">
        <f t="shared" si="136"/>
        <v>0</v>
      </c>
      <c r="AA165" s="1905" t="s">
        <v>499</v>
      </c>
      <c r="AB165" s="1907"/>
      <c r="AC165" s="1908"/>
      <c r="AD165" s="1909"/>
      <c r="AE165" s="1910"/>
      <c r="AF165" s="1907"/>
      <c r="AG165" s="1908"/>
      <c r="AH165" s="1614">
        <f t="shared" si="159"/>
        <v>0</v>
      </c>
      <c r="AI165" s="1911">
        <f t="shared" si="159"/>
        <v>0</v>
      </c>
      <c r="AJ165" s="1614">
        <f t="shared" si="157"/>
        <v>0</v>
      </c>
      <c r="AK165" s="1912">
        <f t="shared" si="160"/>
        <v>0</v>
      </c>
      <c r="AP165" s="1905" t="s">
        <v>431</v>
      </c>
      <c r="AQ165" s="1618">
        <f t="shared" si="153"/>
        <v>0</v>
      </c>
      <c r="AR165" s="1619">
        <f t="shared" si="154"/>
        <v>0</v>
      </c>
      <c r="AS165" s="1916"/>
      <c r="AT165" s="10"/>
      <c r="AU165" s="10"/>
    </row>
    <row r="166" spans="2:47" ht="14.4" customHeight="1">
      <c r="B166" s="778"/>
      <c r="C166" s="1731"/>
      <c r="D166" s="1482"/>
      <c r="E166" s="10"/>
      <c r="F166" s="10"/>
      <c r="G166" s="10"/>
      <c r="H166" s="2303" t="s">
        <v>789</v>
      </c>
      <c r="I166" s="1741">
        <v>8</v>
      </c>
      <c r="J166" s="2297">
        <v>8</v>
      </c>
      <c r="K166" s="1963"/>
      <c r="L166" s="10"/>
      <c r="M166" s="1482"/>
      <c r="N166" s="1483"/>
      <c r="O166" s="1286" t="s">
        <v>98</v>
      </c>
      <c r="P166" s="1918"/>
      <c r="Q166" s="1919"/>
      <c r="R166" s="1918"/>
      <c r="S166" s="1920"/>
      <c r="T166" s="1921">
        <f>I166</f>
        <v>8</v>
      </c>
      <c r="U166" s="1922">
        <f>J166</f>
        <v>8</v>
      </c>
      <c r="V166" s="1923">
        <f>P166+R166</f>
        <v>0</v>
      </c>
      <c r="W166" s="1924">
        <f t="shared" si="134"/>
        <v>0</v>
      </c>
      <c r="X166" s="1923">
        <f>R166+T166</f>
        <v>8</v>
      </c>
      <c r="Y166" s="1924">
        <f t="shared" si="136"/>
        <v>8</v>
      </c>
      <c r="AA166" s="1915" t="s">
        <v>432</v>
      </c>
      <c r="AB166" s="1925">
        <f t="shared" ref="AB166:AG166" si="161">AB163+AB164+AB165</f>
        <v>0</v>
      </c>
      <c r="AC166" s="1633">
        <f t="shared" si="161"/>
        <v>0</v>
      </c>
      <c r="AD166" s="1926">
        <f t="shared" si="161"/>
        <v>0</v>
      </c>
      <c r="AE166" s="1630">
        <f t="shared" si="161"/>
        <v>0</v>
      </c>
      <c r="AF166" s="1925">
        <f t="shared" si="161"/>
        <v>0</v>
      </c>
      <c r="AG166" s="1633">
        <f t="shared" si="161"/>
        <v>0</v>
      </c>
      <c r="AH166" s="1631">
        <f t="shared" si="159"/>
        <v>0</v>
      </c>
      <c r="AI166" s="1632">
        <f t="shared" si="159"/>
        <v>0</v>
      </c>
      <c r="AJ166" s="1631">
        <f t="shared" si="157"/>
        <v>0</v>
      </c>
      <c r="AK166" s="1633">
        <f t="shared" si="160"/>
        <v>0</v>
      </c>
      <c r="AP166" s="1915" t="s">
        <v>432</v>
      </c>
      <c r="AQ166" s="1631">
        <f t="shared" si="153"/>
        <v>0</v>
      </c>
      <c r="AR166" s="1629">
        <f t="shared" si="154"/>
        <v>0</v>
      </c>
      <c r="AS166" s="1916"/>
      <c r="AT166" s="10"/>
      <c r="AU166" s="10"/>
    </row>
    <row r="167" spans="2:47" ht="14.25" customHeight="1">
      <c r="B167" s="778"/>
      <c r="C167" s="1731"/>
      <c r="D167" s="1482"/>
      <c r="E167" s="10"/>
      <c r="F167" s="10"/>
      <c r="G167" s="10"/>
      <c r="H167" s="1571" t="s">
        <v>82</v>
      </c>
      <c r="I167" s="2077">
        <v>4.24</v>
      </c>
      <c r="J167" s="2304">
        <v>4.24</v>
      </c>
      <c r="K167" s="1963"/>
      <c r="L167" s="10"/>
      <c r="M167" s="1482"/>
      <c r="N167" s="1483"/>
      <c r="AA167" s="1927" t="s">
        <v>424</v>
      </c>
      <c r="AB167" s="1505"/>
      <c r="AC167" s="1928"/>
      <c r="AD167" s="1509">
        <f>I140</f>
        <v>92.93</v>
      </c>
      <c r="AE167" s="1929">
        <f>J140</f>
        <v>80.34</v>
      </c>
      <c r="AF167" s="1505"/>
      <c r="AG167" s="1928"/>
      <c r="AH167" s="1509"/>
      <c r="AI167" s="1930">
        <f>AC167+AE167</f>
        <v>80.34</v>
      </c>
      <c r="AJ167" s="1509">
        <f t="shared" si="157"/>
        <v>92.93</v>
      </c>
      <c r="AK167" s="1931">
        <f t="shared" si="160"/>
        <v>80.34</v>
      </c>
      <c r="AP167" s="1927" t="s">
        <v>273</v>
      </c>
      <c r="AQ167" s="1512">
        <f t="shared" si="153"/>
        <v>92.93</v>
      </c>
      <c r="AR167" s="1513">
        <f t="shared" si="154"/>
        <v>80.34</v>
      </c>
      <c r="AS167" s="1916"/>
      <c r="AT167" s="10"/>
      <c r="AU167" s="10"/>
    </row>
    <row r="168" spans="2:47" ht="14.25" customHeight="1">
      <c r="B168" s="1777" t="s">
        <v>401</v>
      </c>
      <c r="C168" s="1778"/>
      <c r="D168" s="1837">
        <f>D158+D162+100+25</f>
        <v>345</v>
      </c>
      <c r="E168" s="1150"/>
      <c r="F168" s="1150"/>
      <c r="G168" s="1150"/>
      <c r="H168" s="1377" t="s">
        <v>89</v>
      </c>
      <c r="I168" s="2166">
        <v>0.76</v>
      </c>
      <c r="J168" s="2240">
        <v>0.76</v>
      </c>
      <c r="K168" s="1150"/>
      <c r="L168" s="1150"/>
      <c r="M168" s="214"/>
      <c r="N168" s="1483"/>
      <c r="AA168" s="1932" t="s">
        <v>425</v>
      </c>
      <c r="AB168" s="1610"/>
      <c r="AC168" s="1934"/>
      <c r="AD168" s="1614"/>
      <c r="AE168" s="1935"/>
      <c r="AF168" s="1610"/>
      <c r="AG168" s="1934"/>
      <c r="AH168" s="1614">
        <f>AB168+AD168</f>
        <v>0</v>
      </c>
      <c r="AI168" s="1936">
        <f>AC168+AE168</f>
        <v>0</v>
      </c>
      <c r="AJ168" s="1614">
        <f t="shared" si="157"/>
        <v>0</v>
      </c>
      <c r="AK168" s="1937">
        <f t="shared" si="160"/>
        <v>0</v>
      </c>
      <c r="AP168" s="1932" t="s">
        <v>152</v>
      </c>
      <c r="AQ168" s="1618">
        <f t="shared" si="153"/>
        <v>0</v>
      </c>
      <c r="AR168" s="1619">
        <f t="shared" si="154"/>
        <v>0</v>
      </c>
      <c r="AS168" s="38"/>
      <c r="AT168" s="10"/>
      <c r="AU168" s="10"/>
    </row>
    <row r="169" spans="2:47" ht="15" customHeight="1">
      <c r="N169" s="1483"/>
      <c r="U169" s="1947"/>
      <c r="W169" s="1948"/>
      <c r="Y169" s="1948"/>
      <c r="AA169" s="1939" t="s">
        <v>421</v>
      </c>
      <c r="AB169" s="1949">
        <f t="shared" ref="AB169:AG169" si="162">SUM(AB167:AB168)</f>
        <v>0</v>
      </c>
      <c r="AC169" s="1950">
        <f t="shared" si="162"/>
        <v>0</v>
      </c>
      <c r="AD169" s="1951">
        <f t="shared" si="162"/>
        <v>92.93</v>
      </c>
      <c r="AE169" s="1941">
        <f t="shared" si="162"/>
        <v>80.34</v>
      </c>
      <c r="AF169" s="1949">
        <f t="shared" si="162"/>
        <v>0</v>
      </c>
      <c r="AG169" s="1950">
        <f t="shared" si="162"/>
        <v>0</v>
      </c>
      <c r="AH169" s="1940">
        <f>AB169+AD169</f>
        <v>92.93</v>
      </c>
      <c r="AI169" s="1952">
        <f>AC169+AE169</f>
        <v>80.34</v>
      </c>
      <c r="AJ169" s="1940">
        <f t="shared" si="157"/>
        <v>92.93</v>
      </c>
      <c r="AK169" s="1953">
        <f t="shared" si="160"/>
        <v>80.34</v>
      </c>
      <c r="AP169" s="1939" t="s">
        <v>421</v>
      </c>
      <c r="AQ169" s="1940">
        <f t="shared" si="153"/>
        <v>92.93</v>
      </c>
      <c r="AR169" s="1941">
        <f t="shared" si="154"/>
        <v>80.34</v>
      </c>
      <c r="AS169" s="38"/>
      <c r="AT169" s="10"/>
      <c r="AU169" s="10"/>
    </row>
    <row r="170" spans="2:47" ht="15" customHeight="1">
      <c r="N170" s="1483"/>
      <c r="U170" s="1947"/>
      <c r="W170" s="1948"/>
      <c r="Y170" s="1948"/>
      <c r="AA170" s="1955" t="s">
        <v>271</v>
      </c>
      <c r="AB170" s="1887"/>
      <c r="AC170" s="1957"/>
      <c r="AD170" s="1889"/>
      <c r="AE170" s="1958"/>
      <c r="AF170" s="1887"/>
      <c r="AG170" s="1957"/>
      <c r="AH170" s="1509"/>
      <c r="AI170" s="1959"/>
      <c r="AJ170" s="1509">
        <f t="shared" si="157"/>
        <v>0</v>
      </c>
      <c r="AK170" s="1960"/>
      <c r="AN170" s="1938"/>
      <c r="AO170" s="12"/>
      <c r="AP170" s="1955" t="s">
        <v>271</v>
      </c>
      <c r="AQ170" s="1512">
        <f t="shared" si="153"/>
        <v>0</v>
      </c>
      <c r="AR170" s="1513">
        <f t="shared" si="154"/>
        <v>0</v>
      </c>
      <c r="AS170" s="38"/>
      <c r="AT170" s="10"/>
      <c r="AU170" s="10"/>
    </row>
    <row r="171" spans="2:47" ht="15" customHeight="1">
      <c r="N171" s="1483"/>
      <c r="O171" s="38"/>
      <c r="U171" s="1963"/>
      <c r="W171" s="1964"/>
      <c r="Y171" s="1964"/>
      <c r="AA171" s="1962" t="s">
        <v>103</v>
      </c>
      <c r="AB171" s="1899"/>
      <c r="AC171" s="1965"/>
      <c r="AD171" s="1901"/>
      <c r="AE171" s="1966"/>
      <c r="AF171" s="1899"/>
      <c r="AG171" s="1965"/>
      <c r="AH171" s="1528">
        <f t="shared" ref="AH171:AI173" si="163">AB171+AD171</f>
        <v>0</v>
      </c>
      <c r="AI171" s="1967">
        <f t="shared" si="163"/>
        <v>0</v>
      </c>
      <c r="AJ171" s="1528">
        <f t="shared" si="157"/>
        <v>0</v>
      </c>
      <c r="AK171" s="1968">
        <f>AE171+AG171</f>
        <v>0</v>
      </c>
      <c r="AN171" s="1938"/>
      <c r="AO171" s="1954"/>
      <c r="AP171" s="1962" t="s">
        <v>103</v>
      </c>
      <c r="AQ171" s="1531">
        <f t="shared" si="153"/>
        <v>0</v>
      </c>
      <c r="AR171" s="1532">
        <f t="shared" si="154"/>
        <v>0</v>
      </c>
      <c r="AS171" s="38"/>
      <c r="AT171" s="10"/>
      <c r="AU171" s="10"/>
    </row>
    <row r="172" spans="2:47" ht="18" customHeight="1">
      <c r="B172" s="10"/>
      <c r="C172" s="1653"/>
      <c r="D172" s="10"/>
      <c r="L172" s="10"/>
      <c r="M172" s="10"/>
      <c r="N172" s="1483"/>
      <c r="O172" s="38"/>
      <c r="U172" s="137"/>
      <c r="W172" s="1963"/>
      <c r="Y172" s="1963"/>
      <c r="AA172" s="1969" t="s">
        <v>272</v>
      </c>
      <c r="AB172" s="1907"/>
      <c r="AC172" s="1970"/>
      <c r="AD172" s="1909"/>
      <c r="AE172" s="2174"/>
      <c r="AF172" s="1907"/>
      <c r="AG172" s="1970"/>
      <c r="AH172" s="1614">
        <f t="shared" si="163"/>
        <v>0</v>
      </c>
      <c r="AI172" s="1972">
        <f t="shared" si="163"/>
        <v>0</v>
      </c>
      <c r="AJ172" s="1614">
        <f t="shared" si="157"/>
        <v>0</v>
      </c>
      <c r="AK172" s="1973">
        <f>AE172+AG172</f>
        <v>0</v>
      </c>
      <c r="AN172" s="1961"/>
      <c r="AO172" s="43"/>
      <c r="AP172" s="1969" t="s">
        <v>272</v>
      </c>
      <c r="AQ172" s="1618">
        <f t="shared" si="153"/>
        <v>0</v>
      </c>
      <c r="AR172" s="1619">
        <f t="shared" si="154"/>
        <v>0</v>
      </c>
      <c r="AS172" s="38"/>
      <c r="AT172" s="10"/>
      <c r="AU172" s="10"/>
    </row>
    <row r="173" spans="2:47" ht="14.25" customHeight="1">
      <c r="B173" s="48"/>
      <c r="C173" s="4"/>
      <c r="D173" s="1944"/>
      <c r="L173" s="10"/>
      <c r="M173" s="10"/>
      <c r="N173" s="38"/>
      <c r="O173" s="48"/>
      <c r="P173" s="1772"/>
      <c r="U173" s="1963"/>
      <c r="W173" s="1964"/>
      <c r="Y173" s="1963"/>
      <c r="AA173" s="1978" t="s">
        <v>422</v>
      </c>
      <c r="AB173" s="1979">
        <f t="shared" ref="AB173:AG173" si="164">AB170+AB171+AB172</f>
        <v>0</v>
      </c>
      <c r="AC173" s="1878">
        <f t="shared" si="164"/>
        <v>0</v>
      </c>
      <c r="AD173" s="1979">
        <f t="shared" si="164"/>
        <v>0</v>
      </c>
      <c r="AE173" s="1878">
        <f t="shared" si="164"/>
        <v>0</v>
      </c>
      <c r="AF173" s="1979">
        <f t="shared" si="164"/>
        <v>0</v>
      </c>
      <c r="AG173" s="1878">
        <f t="shared" si="164"/>
        <v>0</v>
      </c>
      <c r="AH173" s="1877">
        <f t="shared" si="163"/>
        <v>0</v>
      </c>
      <c r="AI173" s="1879">
        <f t="shared" si="163"/>
        <v>0</v>
      </c>
      <c r="AJ173" s="1877">
        <f t="shared" si="157"/>
        <v>0</v>
      </c>
      <c r="AK173" s="1880">
        <f>AE173+AG173</f>
        <v>0</v>
      </c>
      <c r="AP173" s="1974" t="s">
        <v>422</v>
      </c>
      <c r="AQ173" s="1975">
        <f t="shared" si="153"/>
        <v>0</v>
      </c>
      <c r="AR173" s="1976">
        <f t="shared" si="154"/>
        <v>0</v>
      </c>
      <c r="AS173" s="38"/>
      <c r="AT173" s="10"/>
      <c r="AU173" s="10"/>
    </row>
    <row r="174" spans="2:47" ht="15" customHeight="1">
      <c r="B174" s="10"/>
      <c r="C174" s="4"/>
      <c r="D174" s="10"/>
      <c r="N174" s="1483"/>
      <c r="U174" s="1947"/>
      <c r="W174" s="1948"/>
      <c r="Y174" s="1948"/>
      <c r="AC174" s="1947"/>
      <c r="AE174" s="1947"/>
      <c r="AI174" s="2305"/>
      <c r="AK174" s="2305"/>
      <c r="AP174" s="38"/>
    </row>
    <row r="175" spans="2:47" ht="14.25" customHeight="1">
      <c r="N175" s="1483"/>
      <c r="AA175" t="s">
        <v>402</v>
      </c>
    </row>
    <row r="176" spans="2:47" ht="17.25" customHeight="1">
      <c r="N176" s="1483"/>
      <c r="AA176" s="74" t="str">
        <f>O178</f>
        <v>4- й   день</v>
      </c>
      <c r="AB176" s="73" t="s">
        <v>450</v>
      </c>
      <c r="AG176" s="1462" t="s">
        <v>143</v>
      </c>
      <c r="AI176" s="85" t="s">
        <v>403</v>
      </c>
      <c r="AJ176" s="83"/>
    </row>
    <row r="177" spans="2:47">
      <c r="C177" s="1455" t="s">
        <v>240</v>
      </c>
      <c r="G177" s="2"/>
      <c r="H177" s="2"/>
      <c r="I177" s="2"/>
      <c r="L177" s="2"/>
      <c r="N177" s="1483"/>
      <c r="O177" t="s">
        <v>402</v>
      </c>
      <c r="AP177" s="10"/>
      <c r="AQ177" s="10"/>
      <c r="AR177" s="10"/>
      <c r="AT177" s="1469"/>
      <c r="AU177" s="1469"/>
    </row>
    <row r="178" spans="2:47" ht="14.4" customHeight="1">
      <c r="C178"/>
      <c r="D178" s="74" t="s">
        <v>577</v>
      </c>
      <c r="F178" s="1460"/>
      <c r="L178" s="1461" t="s">
        <v>118</v>
      </c>
      <c r="N178" s="1483"/>
      <c r="O178" s="74" t="str">
        <f>B183</f>
        <v>4- й   день</v>
      </c>
      <c r="P178" s="73" t="s">
        <v>450</v>
      </c>
      <c r="U178" s="1462" t="s">
        <v>143</v>
      </c>
      <c r="W178" s="85" t="s">
        <v>403</v>
      </c>
      <c r="X178" s="83"/>
      <c r="Y178" s="1473"/>
      <c r="AA178" s="1474" t="s">
        <v>321</v>
      </c>
      <c r="AB178" s="1475" t="s">
        <v>404</v>
      </c>
      <c r="AC178" s="1476"/>
      <c r="AD178" s="1475" t="s">
        <v>405</v>
      </c>
      <c r="AE178" s="1476"/>
      <c r="AF178" s="1475" t="s">
        <v>406</v>
      </c>
      <c r="AG178" s="1476"/>
      <c r="AH178" s="1475" t="s">
        <v>410</v>
      </c>
      <c r="AI178" s="1476"/>
      <c r="AJ178" s="1477" t="s">
        <v>411</v>
      </c>
      <c r="AK178" s="1476"/>
      <c r="AM178" s="999" t="s">
        <v>412</v>
      </c>
      <c r="AN178" s="10"/>
      <c r="AO178" s="10"/>
      <c r="AP178" s="1474" t="s">
        <v>321</v>
      </c>
      <c r="AQ178" s="1478" t="s">
        <v>413</v>
      </c>
      <c r="AR178" s="1479"/>
      <c r="AT178" s="1469"/>
      <c r="AU178" s="1469"/>
    </row>
    <row r="179" spans="2:47" ht="15" customHeight="1">
      <c r="B179" s="2" t="s">
        <v>235</v>
      </c>
      <c r="C179" s="2"/>
      <c r="D179" s="1465"/>
      <c r="F179" s="1462" t="s">
        <v>143</v>
      </c>
      <c r="I179" s="1466"/>
      <c r="J179" s="1467" t="s">
        <v>1075</v>
      </c>
      <c r="K179" s="1468"/>
      <c r="N179" s="1483"/>
      <c r="AA179" s="1484" t="s">
        <v>437</v>
      </c>
      <c r="AB179" s="1485" t="s">
        <v>101</v>
      </c>
      <c r="AC179" s="1486" t="s">
        <v>102</v>
      </c>
      <c r="AD179" s="1487" t="s">
        <v>101</v>
      </c>
      <c r="AE179" s="1488" t="s">
        <v>102</v>
      </c>
      <c r="AF179" s="1487" t="s">
        <v>101</v>
      </c>
      <c r="AG179" s="1488" t="s">
        <v>102</v>
      </c>
      <c r="AH179" s="1485" t="s">
        <v>101</v>
      </c>
      <c r="AI179" s="1489" t="s">
        <v>102</v>
      </c>
      <c r="AJ179" s="1490" t="s">
        <v>101</v>
      </c>
      <c r="AK179" s="1489" t="s">
        <v>102</v>
      </c>
      <c r="AM179" s="203"/>
      <c r="AO179" s="1150"/>
      <c r="AP179" s="203"/>
      <c r="AQ179" s="1491" t="s">
        <v>101</v>
      </c>
      <c r="AR179" s="1492" t="s">
        <v>102</v>
      </c>
      <c r="AT179" s="17"/>
      <c r="AU179" s="17"/>
    </row>
    <row r="180" spans="2:47" ht="15.75" customHeight="1">
      <c r="B180" s="2"/>
      <c r="N180" s="1483"/>
      <c r="O180" s="1501" t="s">
        <v>441</v>
      </c>
      <c r="P180" s="1502"/>
      <c r="Q180" s="1502"/>
      <c r="R180" s="1502"/>
      <c r="S180" s="1502"/>
      <c r="T180" s="1502"/>
      <c r="U180" s="1502"/>
      <c r="V180" s="1502"/>
      <c r="W180" s="1502"/>
      <c r="X180" s="1502"/>
      <c r="Y180" s="1503"/>
      <c r="AA180" s="1504" t="s">
        <v>69</v>
      </c>
      <c r="AB180" s="1505"/>
      <c r="AC180" s="1506"/>
      <c r="AD180" s="1505"/>
      <c r="AE180" s="1507"/>
      <c r="AF180" s="1505"/>
      <c r="AG180" s="1508"/>
      <c r="AH180" s="1509">
        <f t="shared" ref="AH180:AH189" si="165">AB180+AD180</f>
        <v>0</v>
      </c>
      <c r="AI180" s="1510">
        <f t="shared" ref="AI180:AI189" si="166">AC180+AE180</f>
        <v>0</v>
      </c>
      <c r="AJ180" s="1509">
        <f t="shared" ref="AJ180:AJ189" si="167">AD180+AF180</f>
        <v>0</v>
      </c>
      <c r="AK180" s="1511">
        <f t="shared" ref="AK180:AK189" si="168">AE180+AG180</f>
        <v>0</v>
      </c>
      <c r="AM180" s="1474" t="s">
        <v>321</v>
      </c>
      <c r="AN180" s="1568" t="s">
        <v>413</v>
      </c>
      <c r="AO180" s="1569"/>
      <c r="AP180" s="1504" t="s">
        <v>69</v>
      </c>
      <c r="AQ180" s="1512">
        <f t="shared" ref="AQ180:AQ203" si="169">AB180+AD180+AF180</f>
        <v>0</v>
      </c>
      <c r="AR180" s="1513">
        <f t="shared" ref="AR180:AR203" si="170">AC180+AE180+AG180</f>
        <v>0</v>
      </c>
      <c r="AT180" s="17"/>
      <c r="AU180" s="17"/>
    </row>
    <row r="181" spans="2:47" ht="15" customHeight="1">
      <c r="B181" s="1470" t="s">
        <v>2</v>
      </c>
      <c r="C181" s="905" t="s">
        <v>3</v>
      </c>
      <c r="D181" s="1471" t="s">
        <v>4</v>
      </c>
      <c r="E181" s="355" t="s">
        <v>61</v>
      </c>
      <c r="F181" s="484"/>
      <c r="G181" s="484"/>
      <c r="H181" s="484"/>
      <c r="I181" s="484"/>
      <c r="J181" s="484"/>
      <c r="K181" s="484"/>
      <c r="L181" s="484"/>
      <c r="M181" s="171"/>
      <c r="N181" s="1483"/>
      <c r="O181" s="562"/>
      <c r="P181" s="35" t="s">
        <v>442</v>
      </c>
      <c r="Q181" s="35"/>
      <c r="R181" s="35"/>
      <c r="S181" s="35"/>
      <c r="T181" s="35"/>
      <c r="U181" s="35"/>
      <c r="V181" s="35"/>
      <c r="W181" s="35"/>
      <c r="X181" s="35"/>
      <c r="Y181" s="1522"/>
      <c r="AA181" s="1504" t="s">
        <v>71</v>
      </c>
      <c r="AB181" s="1525"/>
      <c r="AC181" s="1567"/>
      <c r="AD181" s="1525"/>
      <c r="AE181" s="1526"/>
      <c r="AF181" s="1525"/>
      <c r="AG181" s="1527"/>
      <c r="AH181" s="1528">
        <f t="shared" si="165"/>
        <v>0</v>
      </c>
      <c r="AI181" s="1529">
        <f t="shared" si="166"/>
        <v>0</v>
      </c>
      <c r="AJ181" s="1528">
        <f t="shared" si="167"/>
        <v>0</v>
      </c>
      <c r="AK181" s="1530">
        <f t="shared" si="168"/>
        <v>0</v>
      </c>
      <c r="AM181" s="204"/>
      <c r="AN181" s="1579" t="s">
        <v>101</v>
      </c>
      <c r="AO181" s="1580" t="s">
        <v>102</v>
      </c>
      <c r="AP181" s="1504" t="s">
        <v>71</v>
      </c>
      <c r="AQ181" s="1531">
        <f t="shared" si="169"/>
        <v>0</v>
      </c>
      <c r="AR181" s="1532">
        <f t="shared" si="170"/>
        <v>0</v>
      </c>
      <c r="AT181" s="10"/>
      <c r="AU181" s="10"/>
    </row>
    <row r="182" spans="2:47" ht="15.75" customHeight="1">
      <c r="B182" s="2181" t="s">
        <v>5</v>
      </c>
      <c r="C182" s="1150"/>
      <c r="D182" s="2182" t="s">
        <v>62</v>
      </c>
      <c r="E182" s="778"/>
      <c r="F182" s="10"/>
      <c r="G182" s="10"/>
      <c r="H182" s="10"/>
      <c r="I182" s="10"/>
      <c r="J182" s="10"/>
      <c r="K182" s="10"/>
      <c r="L182" s="10"/>
      <c r="M182" s="1482"/>
      <c r="N182" s="1483"/>
      <c r="AA182" s="1504" t="s">
        <v>72</v>
      </c>
      <c r="AB182" s="1543"/>
      <c r="AC182" s="1524"/>
      <c r="AD182" s="1543"/>
      <c r="AE182" s="1544"/>
      <c r="AF182" s="1543"/>
      <c r="AG182" s="1545"/>
      <c r="AH182" s="1528">
        <f t="shared" si="165"/>
        <v>0</v>
      </c>
      <c r="AI182" s="1529">
        <f t="shared" si="166"/>
        <v>0</v>
      </c>
      <c r="AJ182" s="1528">
        <f t="shared" si="167"/>
        <v>0</v>
      </c>
      <c r="AK182" s="1530">
        <f t="shared" si="168"/>
        <v>0</v>
      </c>
      <c r="AM182" s="2008" t="s">
        <v>133</v>
      </c>
      <c r="AN182" s="1596">
        <f t="shared" ref="AN182:AN187" si="171">P186+R186+T186</f>
        <v>70</v>
      </c>
      <c r="AO182" s="1597">
        <f t="shared" ref="AO182:AO187" si="172">Q186+S186+U186</f>
        <v>70</v>
      </c>
      <c r="AP182" s="1504" t="s">
        <v>72</v>
      </c>
      <c r="AQ182" s="1531">
        <f t="shared" si="169"/>
        <v>0</v>
      </c>
      <c r="AR182" s="1532">
        <f t="shared" si="170"/>
        <v>0</v>
      </c>
      <c r="AT182" s="10"/>
      <c r="AU182" s="10"/>
    </row>
    <row r="183" spans="2:47" ht="15.5">
      <c r="B183" s="2183" t="s">
        <v>628</v>
      </c>
      <c r="C183" s="2306"/>
      <c r="D183" s="2307"/>
      <c r="E183" s="1500" t="s">
        <v>520</v>
      </c>
      <c r="F183" s="2308"/>
      <c r="G183" s="2309"/>
      <c r="H183" s="2014" t="s">
        <v>974</v>
      </c>
      <c r="I183" s="2310"/>
      <c r="J183" s="2311"/>
      <c r="K183" s="166" t="s">
        <v>532</v>
      </c>
      <c r="L183" s="2290"/>
      <c r="M183" s="1990"/>
      <c r="N183" s="1483"/>
      <c r="AA183" s="1504" t="s">
        <v>73</v>
      </c>
      <c r="AB183" s="1525"/>
      <c r="AC183" s="1556"/>
      <c r="AD183" s="1525"/>
      <c r="AE183" s="1544"/>
      <c r="AF183" s="1525"/>
      <c r="AG183" s="1545"/>
      <c r="AH183" s="1528">
        <f t="shared" si="165"/>
        <v>0</v>
      </c>
      <c r="AI183" s="1529">
        <f t="shared" si="166"/>
        <v>0</v>
      </c>
      <c r="AJ183" s="1528">
        <f t="shared" si="167"/>
        <v>0</v>
      </c>
      <c r="AK183" s="1530">
        <f t="shared" si="168"/>
        <v>0</v>
      </c>
      <c r="AM183" s="1414" t="s">
        <v>132</v>
      </c>
      <c r="AN183" s="1531">
        <f t="shared" si="171"/>
        <v>95.8</v>
      </c>
      <c r="AO183" s="1617">
        <f t="shared" si="172"/>
        <v>95.8</v>
      </c>
      <c r="AP183" s="1504" t="s">
        <v>73</v>
      </c>
      <c r="AQ183" s="1531">
        <f t="shared" si="169"/>
        <v>0</v>
      </c>
      <c r="AR183" s="1532">
        <f t="shared" si="170"/>
        <v>0</v>
      </c>
      <c r="AT183" s="10"/>
      <c r="AU183" s="10"/>
    </row>
    <row r="184" spans="2:47" ht="14.4" customHeight="1">
      <c r="B184" s="1992"/>
      <c r="C184" s="714" t="s">
        <v>158</v>
      </c>
      <c r="D184" s="1993"/>
      <c r="E184" s="2290" t="s">
        <v>100</v>
      </c>
      <c r="F184" s="2090" t="s">
        <v>101</v>
      </c>
      <c r="G184" s="2091" t="s">
        <v>102</v>
      </c>
      <c r="H184" s="1997" t="s">
        <v>100</v>
      </c>
      <c r="I184" s="1998" t="s">
        <v>101</v>
      </c>
      <c r="J184" s="2274" t="s">
        <v>102</v>
      </c>
      <c r="K184" s="2312" t="s">
        <v>534</v>
      </c>
      <c r="L184" s="1995"/>
      <c r="M184" s="1996"/>
      <c r="N184" s="1483"/>
      <c r="O184" s="1474" t="s">
        <v>321</v>
      </c>
      <c r="P184" s="1475" t="s">
        <v>404</v>
      </c>
      <c r="Q184" s="1476"/>
      <c r="R184" s="1475" t="s">
        <v>405</v>
      </c>
      <c r="S184" s="1476"/>
      <c r="T184" s="1475" t="s">
        <v>406</v>
      </c>
      <c r="U184" s="1476"/>
      <c r="V184" s="1475" t="s">
        <v>407</v>
      </c>
      <c r="W184" s="1476"/>
      <c r="X184" s="1475" t="s">
        <v>408</v>
      </c>
      <c r="Y184" s="1476"/>
      <c r="AA184" s="1504" t="s">
        <v>75</v>
      </c>
      <c r="AB184" s="1525"/>
      <c r="AC184" s="1567"/>
      <c r="AD184" s="1525"/>
      <c r="AE184" s="1526"/>
      <c r="AF184" s="1525"/>
      <c r="AG184" s="1527"/>
      <c r="AH184" s="1528">
        <f t="shared" si="165"/>
        <v>0</v>
      </c>
      <c r="AI184" s="1529">
        <f t="shared" si="166"/>
        <v>0</v>
      </c>
      <c r="AJ184" s="1528">
        <f t="shared" si="167"/>
        <v>0</v>
      </c>
      <c r="AK184" s="1530">
        <f t="shared" si="168"/>
        <v>0</v>
      </c>
      <c r="AM184" s="1414" t="s">
        <v>79</v>
      </c>
      <c r="AN184" s="1531">
        <f t="shared" si="171"/>
        <v>16.53</v>
      </c>
      <c r="AO184" s="1617">
        <f t="shared" si="172"/>
        <v>16.53</v>
      </c>
      <c r="AP184" s="1504" t="s">
        <v>75</v>
      </c>
      <c r="AQ184" s="1531">
        <f t="shared" si="169"/>
        <v>0</v>
      </c>
      <c r="AR184" s="1532">
        <f t="shared" si="170"/>
        <v>0</v>
      </c>
      <c r="AT184" s="10"/>
      <c r="AU184" s="10"/>
    </row>
    <row r="185" spans="2:47" ht="15.75" customHeight="1">
      <c r="B185" s="1676" t="s">
        <v>971</v>
      </c>
      <c r="C185" s="661" t="s">
        <v>974</v>
      </c>
      <c r="D185" s="642">
        <v>60</v>
      </c>
      <c r="E185" s="2313" t="s">
        <v>85</v>
      </c>
      <c r="F185" s="2314">
        <v>82.8</v>
      </c>
      <c r="G185" s="2315">
        <v>71.58</v>
      </c>
      <c r="H185" s="2255" t="s">
        <v>74</v>
      </c>
      <c r="I185" s="2051">
        <v>12.96</v>
      </c>
      <c r="J185" s="2052">
        <v>10.199999999999999</v>
      </c>
      <c r="K185" s="1985" t="s">
        <v>100</v>
      </c>
      <c r="L185" s="2114" t="s">
        <v>101</v>
      </c>
      <c r="M185" s="2115" t="s">
        <v>102</v>
      </c>
      <c r="N185" s="1483"/>
      <c r="O185" s="204"/>
      <c r="P185" s="1485" t="s">
        <v>101</v>
      </c>
      <c r="Q185" s="1489" t="s">
        <v>102</v>
      </c>
      <c r="R185" s="1485" t="s">
        <v>101</v>
      </c>
      <c r="S185" s="1489" t="s">
        <v>102</v>
      </c>
      <c r="T185" s="1485" t="s">
        <v>101</v>
      </c>
      <c r="U185" s="1489" t="s">
        <v>102</v>
      </c>
      <c r="V185" s="1485" t="s">
        <v>101</v>
      </c>
      <c r="W185" s="1489" t="s">
        <v>102</v>
      </c>
      <c r="X185" s="1485" t="s">
        <v>101</v>
      </c>
      <c r="Y185" s="1486" t="s">
        <v>102</v>
      </c>
      <c r="AA185" s="1504" t="s">
        <v>76</v>
      </c>
      <c r="AB185" s="1525"/>
      <c r="AC185" s="1578"/>
      <c r="AD185" s="1525"/>
      <c r="AE185" s="1526"/>
      <c r="AF185" s="1525"/>
      <c r="AG185" s="1527"/>
      <c r="AH185" s="1528">
        <f t="shared" si="165"/>
        <v>0</v>
      </c>
      <c r="AI185" s="1529">
        <f t="shared" si="166"/>
        <v>0</v>
      </c>
      <c r="AJ185" s="1528">
        <f t="shared" si="167"/>
        <v>0</v>
      </c>
      <c r="AK185" s="1530">
        <f t="shared" si="168"/>
        <v>0</v>
      </c>
      <c r="AM185" s="1635" t="s">
        <v>414</v>
      </c>
      <c r="AN185" s="1649">
        <f t="shared" si="171"/>
        <v>50.9</v>
      </c>
      <c r="AO185" s="1640">
        <f t="shared" si="172"/>
        <v>50.9</v>
      </c>
      <c r="AP185" s="1504" t="s">
        <v>76</v>
      </c>
      <c r="AQ185" s="1531">
        <f t="shared" si="169"/>
        <v>0</v>
      </c>
      <c r="AR185" s="1532">
        <f t="shared" si="170"/>
        <v>0</v>
      </c>
    </row>
    <row r="186" spans="2:47" ht="13.5" customHeight="1">
      <c r="B186" s="2316" t="s">
        <v>521</v>
      </c>
      <c r="C186" s="658" t="s">
        <v>520</v>
      </c>
      <c r="D186" s="659" t="s">
        <v>645</v>
      </c>
      <c r="E186" s="2264" t="s">
        <v>97</v>
      </c>
      <c r="F186" s="2317">
        <v>50.9</v>
      </c>
      <c r="G186" s="2318">
        <v>50.9</v>
      </c>
      <c r="H186" s="1571" t="s">
        <v>94</v>
      </c>
      <c r="I186" s="1773">
        <v>9.7799999999999994</v>
      </c>
      <c r="J186" s="2016">
        <v>7.8</v>
      </c>
      <c r="K186" s="2011" t="s">
        <v>535</v>
      </c>
      <c r="L186" s="1803">
        <v>15</v>
      </c>
      <c r="M186" s="2092">
        <v>15</v>
      </c>
      <c r="N186" s="2319"/>
      <c r="O186" s="1588" t="s">
        <v>133</v>
      </c>
      <c r="P186" s="1589">
        <f>D190</f>
        <v>20</v>
      </c>
      <c r="Q186" s="1590">
        <f>D190</f>
        <v>20</v>
      </c>
      <c r="R186" s="1591">
        <f>D201</f>
        <v>30</v>
      </c>
      <c r="S186" s="1592">
        <f>D201</f>
        <v>30</v>
      </c>
      <c r="T186" s="1591">
        <f>D213</f>
        <v>20</v>
      </c>
      <c r="U186" s="1593">
        <f>D213</f>
        <v>20</v>
      </c>
      <c r="V186" s="1591">
        <f>P186+R186</f>
        <v>50</v>
      </c>
      <c r="W186" s="1594">
        <f>Q186+S186</f>
        <v>50</v>
      </c>
      <c r="X186" s="1591">
        <f>R186+T186</f>
        <v>50</v>
      </c>
      <c r="Y186" s="1592">
        <f>S186+U186</f>
        <v>50</v>
      </c>
      <c r="AA186" s="1595" t="s">
        <v>439</v>
      </c>
      <c r="AB186" s="2021">
        <f>F186</f>
        <v>50.9</v>
      </c>
      <c r="AC186" s="1524">
        <f>G186</f>
        <v>50.9</v>
      </c>
      <c r="AD186" s="1525"/>
      <c r="AE186" s="1526"/>
      <c r="AF186" s="1525"/>
      <c r="AG186" s="1527"/>
      <c r="AH186" s="1528">
        <f t="shared" si="165"/>
        <v>50.9</v>
      </c>
      <c r="AI186" s="1529">
        <f t="shared" si="166"/>
        <v>50.9</v>
      </c>
      <c r="AJ186" s="1528">
        <f t="shared" si="167"/>
        <v>0</v>
      </c>
      <c r="AK186" s="1530">
        <f t="shared" si="168"/>
        <v>0</v>
      </c>
      <c r="AM186" s="1414" t="s">
        <v>105</v>
      </c>
      <c r="AN186" s="1531">
        <f t="shared" si="171"/>
        <v>0</v>
      </c>
      <c r="AO186" s="1617">
        <f t="shared" si="172"/>
        <v>0</v>
      </c>
      <c r="AP186" s="1595" t="s">
        <v>439</v>
      </c>
      <c r="AQ186" s="1531">
        <f t="shared" si="169"/>
        <v>50.9</v>
      </c>
      <c r="AR186" s="1532">
        <f t="shared" si="170"/>
        <v>50.9</v>
      </c>
    </row>
    <row r="187" spans="2:47" ht="13.5" customHeight="1">
      <c r="B187" s="1676" t="s">
        <v>531</v>
      </c>
      <c r="C187" s="661" t="s">
        <v>532</v>
      </c>
      <c r="D187" s="642">
        <v>200</v>
      </c>
      <c r="E187" s="1752" t="s">
        <v>89</v>
      </c>
      <c r="F187" s="1741">
        <v>8</v>
      </c>
      <c r="G187" s="2142">
        <v>8</v>
      </c>
      <c r="H187" s="2320" t="s">
        <v>972</v>
      </c>
      <c r="I187" s="538">
        <v>22.5</v>
      </c>
      <c r="J187" s="2075">
        <v>18</v>
      </c>
      <c r="K187" s="1100" t="s">
        <v>50</v>
      </c>
      <c r="L187" s="1620">
        <v>10</v>
      </c>
      <c r="M187" s="1708">
        <v>10</v>
      </c>
      <c r="N187" s="1483"/>
      <c r="O187" s="1414" t="s">
        <v>132</v>
      </c>
      <c r="P187" s="1605">
        <f>D189</f>
        <v>35</v>
      </c>
      <c r="Q187" s="1606">
        <f>D189</f>
        <v>35</v>
      </c>
      <c r="R187" s="1605">
        <f>L197+D200</f>
        <v>60.8</v>
      </c>
      <c r="S187" s="1607">
        <f>M197+D200</f>
        <v>60.8</v>
      </c>
      <c r="T187" s="1605"/>
      <c r="U187" s="1606"/>
      <c r="V187" s="1605">
        <f t="shared" ref="V187:V191" si="173">P187+R187</f>
        <v>95.8</v>
      </c>
      <c r="W187" s="1608">
        <f t="shared" ref="W187:W191" si="174">Q187+S187</f>
        <v>95.8</v>
      </c>
      <c r="X187" s="1605">
        <f t="shared" ref="X187:X191" si="175">R187+T187</f>
        <v>60.8</v>
      </c>
      <c r="Y187" s="1530">
        <f t="shared" ref="Y187:Y191" si="176">S187+U187</f>
        <v>60.8</v>
      </c>
      <c r="AA187" s="1609" t="s">
        <v>438</v>
      </c>
      <c r="AB187" s="1610"/>
      <c r="AC187" s="1611"/>
      <c r="AD187" s="1610"/>
      <c r="AE187" s="1612"/>
      <c r="AF187" s="1610"/>
      <c r="AG187" s="1613"/>
      <c r="AH187" s="1614">
        <f t="shared" si="165"/>
        <v>0</v>
      </c>
      <c r="AI187" s="1615">
        <f t="shared" si="166"/>
        <v>0</v>
      </c>
      <c r="AJ187" s="1614">
        <f t="shared" si="167"/>
        <v>0</v>
      </c>
      <c r="AK187" s="1616">
        <f t="shared" si="168"/>
        <v>0</v>
      </c>
      <c r="AM187" s="1201" t="s">
        <v>45</v>
      </c>
      <c r="AN187" s="1531">
        <f t="shared" si="171"/>
        <v>194.8</v>
      </c>
      <c r="AO187" s="1617">
        <f t="shared" si="172"/>
        <v>145.30000000000001</v>
      </c>
      <c r="AP187" s="1609" t="s">
        <v>438</v>
      </c>
      <c r="AQ187" s="1618">
        <f t="shared" si="169"/>
        <v>0</v>
      </c>
      <c r="AR187" s="1619">
        <f t="shared" si="170"/>
        <v>0</v>
      </c>
    </row>
    <row r="188" spans="2:47" ht="13.5" customHeight="1">
      <c r="B188" s="2009"/>
      <c r="C188" s="1546" t="s">
        <v>533</v>
      </c>
      <c r="D188" s="2010"/>
      <c r="E188" s="1100" t="s">
        <v>162</v>
      </c>
      <c r="F188" s="1741">
        <v>10</v>
      </c>
      <c r="G188" s="2142">
        <v>8</v>
      </c>
      <c r="H188" s="2053" t="s">
        <v>246</v>
      </c>
      <c r="I188" s="2321">
        <v>28.26</v>
      </c>
      <c r="J188" s="2322">
        <v>20.52</v>
      </c>
      <c r="K188" s="2221" t="s">
        <v>286</v>
      </c>
      <c r="L188" s="1554">
        <v>0.2</v>
      </c>
      <c r="M188" s="2322">
        <v>0.2</v>
      </c>
      <c r="N188" s="2323"/>
      <c r="O188" s="1414" t="s">
        <v>79</v>
      </c>
      <c r="P188" s="1605"/>
      <c r="Q188" s="1623"/>
      <c r="R188" s="1605">
        <f>I196</f>
        <v>9.33</v>
      </c>
      <c r="S188" s="1608">
        <f>J196</f>
        <v>9.33</v>
      </c>
      <c r="T188" s="1605">
        <f>F214</f>
        <v>7.2</v>
      </c>
      <c r="U188" s="1624">
        <f>G214</f>
        <v>7.2</v>
      </c>
      <c r="V188" s="1605">
        <f t="shared" si="173"/>
        <v>9.33</v>
      </c>
      <c r="W188" s="1608">
        <f t="shared" si="174"/>
        <v>9.33</v>
      </c>
      <c r="X188" s="1605">
        <f t="shared" si="175"/>
        <v>16.53</v>
      </c>
      <c r="Y188" s="1530">
        <f t="shared" si="176"/>
        <v>16.53</v>
      </c>
      <c r="AA188" s="1625" t="s">
        <v>423</v>
      </c>
      <c r="AB188" s="1626">
        <f t="shared" ref="AB188:AG188" si="177">SUM(AB180:AB187)</f>
        <v>50.9</v>
      </c>
      <c r="AC188" s="1627">
        <f t="shared" si="177"/>
        <v>50.9</v>
      </c>
      <c r="AD188" s="1628">
        <f t="shared" si="177"/>
        <v>0</v>
      </c>
      <c r="AE188" s="1629">
        <f t="shared" si="177"/>
        <v>0</v>
      </c>
      <c r="AF188" s="1626">
        <f t="shared" si="177"/>
        <v>0</v>
      </c>
      <c r="AG188" s="1630">
        <f t="shared" si="177"/>
        <v>0</v>
      </c>
      <c r="AH188" s="1631">
        <f t="shared" si="165"/>
        <v>50.9</v>
      </c>
      <c r="AI188" s="1632">
        <f t="shared" si="166"/>
        <v>50.9</v>
      </c>
      <c r="AJ188" s="1631">
        <f t="shared" si="167"/>
        <v>0</v>
      </c>
      <c r="AK188" s="1633">
        <f t="shared" si="168"/>
        <v>0</v>
      </c>
      <c r="AM188" s="1679" t="s">
        <v>953</v>
      </c>
      <c r="AN188" s="2227">
        <f t="shared" ref="AN188:AN216" si="178">P192+R192+T192</f>
        <v>247.54100000000003</v>
      </c>
      <c r="AO188" s="1685">
        <f t="shared" ref="AO188:AO216" si="179">Q192+S192+U192</f>
        <v>200.07000000000002</v>
      </c>
      <c r="AP188" s="1625" t="s">
        <v>423</v>
      </c>
      <c r="AQ188" s="1631">
        <f t="shared" si="169"/>
        <v>50.9</v>
      </c>
      <c r="AR188" s="1629">
        <f t="shared" si="170"/>
        <v>50.9</v>
      </c>
    </row>
    <row r="189" spans="2:47" ht="13.5" customHeight="1">
      <c r="B189" s="2324" t="s">
        <v>9</v>
      </c>
      <c r="C189" s="658" t="s">
        <v>10</v>
      </c>
      <c r="D189" s="246">
        <v>35</v>
      </c>
      <c r="E189" s="2301" t="s">
        <v>68</v>
      </c>
      <c r="F189" s="2077">
        <v>40</v>
      </c>
      <c r="G189" s="2325">
        <v>32</v>
      </c>
      <c r="H189" s="2053" t="s">
        <v>973</v>
      </c>
      <c r="I189" s="2321">
        <v>11.88</v>
      </c>
      <c r="J189" s="2322">
        <v>4.9800000000000004</v>
      </c>
      <c r="K189" s="1036" t="s">
        <v>81</v>
      </c>
      <c r="L189" s="1773">
        <v>203</v>
      </c>
      <c r="M189" s="1743">
        <v>203</v>
      </c>
      <c r="N189" s="1483"/>
      <c r="O189" s="1635" t="s">
        <v>414</v>
      </c>
      <c r="P189" s="1636">
        <f t="shared" ref="P189:U189" si="180">AB188</f>
        <v>50.9</v>
      </c>
      <c r="Q189" s="1637">
        <f t="shared" si="180"/>
        <v>50.9</v>
      </c>
      <c r="R189" s="1636">
        <f t="shared" si="180"/>
        <v>0</v>
      </c>
      <c r="S189" s="1638">
        <f t="shared" si="180"/>
        <v>0</v>
      </c>
      <c r="T189" s="1636">
        <f t="shared" si="180"/>
        <v>0</v>
      </c>
      <c r="U189" s="1639">
        <f t="shared" si="180"/>
        <v>0</v>
      </c>
      <c r="V189" s="1636">
        <f t="shared" si="173"/>
        <v>50.9</v>
      </c>
      <c r="W189" s="1640">
        <f t="shared" si="174"/>
        <v>50.9</v>
      </c>
      <c r="X189" s="1636">
        <f t="shared" si="175"/>
        <v>0</v>
      </c>
      <c r="Y189" s="1638">
        <f t="shared" si="176"/>
        <v>0</v>
      </c>
      <c r="AA189" s="1641" t="s">
        <v>934</v>
      </c>
      <c r="AB189" s="1700"/>
      <c r="AC189" s="2326"/>
      <c r="AD189" s="1509"/>
      <c r="AE189" s="1702"/>
      <c r="AF189" s="1648"/>
      <c r="AG189" s="2327"/>
      <c r="AH189" s="1648">
        <f t="shared" si="165"/>
        <v>0</v>
      </c>
      <c r="AI189" s="1594">
        <f t="shared" si="166"/>
        <v>0</v>
      </c>
      <c r="AJ189" s="1648">
        <f t="shared" si="167"/>
        <v>0</v>
      </c>
      <c r="AK189" s="1592">
        <f t="shared" si="168"/>
        <v>0</v>
      </c>
      <c r="AM189" s="1699" t="s">
        <v>954</v>
      </c>
      <c r="AN189" s="1692">
        <f t="shared" si="178"/>
        <v>0</v>
      </c>
      <c r="AO189" s="1685">
        <f t="shared" si="179"/>
        <v>0</v>
      </c>
      <c r="AP189" s="1641" t="s">
        <v>934</v>
      </c>
      <c r="AQ189" s="1650">
        <f t="shared" si="169"/>
        <v>0</v>
      </c>
      <c r="AR189" s="1651">
        <f t="shared" si="170"/>
        <v>0</v>
      </c>
    </row>
    <row r="190" spans="2:47" ht="13.5" customHeight="1">
      <c r="B190" s="2324" t="s">
        <v>9</v>
      </c>
      <c r="C190" s="658" t="s">
        <v>428</v>
      </c>
      <c r="D190" s="246">
        <v>20</v>
      </c>
      <c r="E190" s="1559" t="s">
        <v>592</v>
      </c>
      <c r="F190" s="1741">
        <v>0.6</v>
      </c>
      <c r="G190" s="2142">
        <v>0.6</v>
      </c>
      <c r="H190" s="2267"/>
      <c r="I190" s="1945"/>
      <c r="J190" s="2328"/>
      <c r="K190" s="1502"/>
      <c r="L190" s="1502"/>
      <c r="M190" s="1818"/>
      <c r="N190" s="1483"/>
      <c r="O190" s="1414" t="s">
        <v>105</v>
      </c>
      <c r="P190" s="1605"/>
      <c r="Q190" s="1654"/>
      <c r="R190" s="1605"/>
      <c r="S190" s="1530"/>
      <c r="T190" s="1605"/>
      <c r="U190" s="1655"/>
      <c r="V190" s="1605">
        <f t="shared" si="173"/>
        <v>0</v>
      </c>
      <c r="W190" s="1608">
        <f t="shared" si="174"/>
        <v>0</v>
      </c>
      <c r="X190" s="1605">
        <f t="shared" si="175"/>
        <v>0</v>
      </c>
      <c r="Y190" s="1530">
        <f t="shared" si="176"/>
        <v>0</v>
      </c>
      <c r="AA190" s="1656" t="s">
        <v>436</v>
      </c>
      <c r="AB190" s="1657"/>
      <c r="AC190" s="1658"/>
      <c r="AD190" s="1528"/>
      <c r="AE190" s="1675"/>
      <c r="AF190" s="1528"/>
      <c r="AG190" s="2329"/>
      <c r="AH190" s="1528">
        <f t="shared" ref="AH190:AK193" si="181">AB190+AD190</f>
        <v>0</v>
      </c>
      <c r="AI190" s="1608">
        <f t="shared" si="181"/>
        <v>0</v>
      </c>
      <c r="AJ190" s="1528">
        <f t="shared" si="181"/>
        <v>0</v>
      </c>
      <c r="AK190" s="1530">
        <f t="shared" si="181"/>
        <v>0</v>
      </c>
      <c r="AM190" s="1414" t="s">
        <v>70</v>
      </c>
      <c r="AN190" s="1531">
        <f t="shared" si="178"/>
        <v>167.64</v>
      </c>
      <c r="AO190" s="1617">
        <f t="shared" si="179"/>
        <v>152.5</v>
      </c>
      <c r="AP190" s="1656" t="s">
        <v>436</v>
      </c>
      <c r="AQ190" s="1650">
        <f t="shared" si="169"/>
        <v>0</v>
      </c>
      <c r="AR190" s="1651">
        <f t="shared" si="170"/>
        <v>0</v>
      </c>
    </row>
    <row r="191" spans="2:47" ht="14.4" customHeight="1">
      <c r="B191" s="778"/>
      <c r="C191" s="1653"/>
      <c r="D191" s="1482"/>
      <c r="E191" s="1571" t="s">
        <v>581</v>
      </c>
      <c r="F191" s="1620">
        <v>220</v>
      </c>
      <c r="G191" s="2302">
        <v>220</v>
      </c>
      <c r="H191" s="2330"/>
      <c r="I191" s="17"/>
      <c r="J191" s="2268"/>
      <c r="K191" s="10"/>
      <c r="L191" s="10"/>
      <c r="M191" s="1482"/>
      <c r="N191" s="1483"/>
      <c r="O191" s="1201" t="s">
        <v>45</v>
      </c>
      <c r="P191" s="1605"/>
      <c r="Q191" s="1654"/>
      <c r="R191" s="1605">
        <f>F195+I205</f>
        <v>194.8</v>
      </c>
      <c r="S191" s="1530">
        <f>G195+J205</f>
        <v>145.30000000000001</v>
      </c>
      <c r="T191" s="1605"/>
      <c r="U191" s="1655"/>
      <c r="V191" s="1605">
        <f t="shared" si="173"/>
        <v>194.8</v>
      </c>
      <c r="W191" s="1608">
        <f t="shared" si="174"/>
        <v>145.30000000000001</v>
      </c>
      <c r="X191" s="1605">
        <f t="shared" si="175"/>
        <v>194.8</v>
      </c>
      <c r="Y191" s="1530">
        <f t="shared" si="176"/>
        <v>145.30000000000001</v>
      </c>
      <c r="AA191" s="1673" t="s">
        <v>298</v>
      </c>
      <c r="AB191" s="1657"/>
      <c r="AC191" s="1674"/>
      <c r="AD191" s="1528"/>
      <c r="AE191" s="1675"/>
      <c r="AF191" s="1528"/>
      <c r="AG191" s="2329"/>
      <c r="AH191" s="1528">
        <f t="shared" si="181"/>
        <v>0</v>
      </c>
      <c r="AI191" s="1608">
        <f t="shared" si="181"/>
        <v>0</v>
      </c>
      <c r="AJ191" s="1528">
        <f t="shared" si="181"/>
        <v>0</v>
      </c>
      <c r="AK191" s="1530">
        <f t="shared" si="181"/>
        <v>0</v>
      </c>
      <c r="AM191" s="1717" t="s">
        <v>104</v>
      </c>
      <c r="AN191" s="1531">
        <f t="shared" si="178"/>
        <v>15</v>
      </c>
      <c r="AO191" s="1617">
        <f t="shared" si="179"/>
        <v>15</v>
      </c>
      <c r="AP191" s="1673" t="s">
        <v>298</v>
      </c>
      <c r="AQ191" s="1650">
        <f t="shared" si="169"/>
        <v>0</v>
      </c>
      <c r="AR191" s="1651">
        <f t="shared" si="170"/>
        <v>0</v>
      </c>
    </row>
    <row r="192" spans="2:47" ht="15" customHeight="1">
      <c r="B192" s="1777" t="s">
        <v>399</v>
      </c>
      <c r="C192" s="1778"/>
      <c r="D192" s="1837">
        <f>D185+D187+D189+45+155+D190</f>
        <v>515</v>
      </c>
      <c r="E192" s="2276" t="s">
        <v>448</v>
      </c>
      <c r="F192" s="1773"/>
      <c r="G192" s="2331">
        <v>1.3149999999999999</v>
      </c>
      <c r="H192" s="2332"/>
      <c r="I192" s="2057"/>
      <c r="J192" s="2058"/>
      <c r="K192" s="1150"/>
      <c r="L192" s="1150"/>
      <c r="M192" s="214"/>
      <c r="N192" s="1483"/>
      <c r="O192" s="1679" t="s">
        <v>953</v>
      </c>
      <c r="P192" s="1680">
        <f t="shared" ref="P192:U192" si="182">AB203</f>
        <v>95.240000000000009</v>
      </c>
      <c r="Q192" s="1681">
        <f t="shared" si="182"/>
        <v>76</v>
      </c>
      <c r="R192" s="1682">
        <f t="shared" si="182"/>
        <v>110.61</v>
      </c>
      <c r="S192" s="1683">
        <f t="shared" si="182"/>
        <v>89.050000000000011</v>
      </c>
      <c r="T192" s="1680">
        <f t="shared" si="182"/>
        <v>41.691000000000003</v>
      </c>
      <c r="U192" s="1684">
        <f t="shared" si="182"/>
        <v>35.020000000000003</v>
      </c>
      <c r="V192" s="1682">
        <f t="shared" ref="V192:Y194" si="183">P192+R192</f>
        <v>205.85000000000002</v>
      </c>
      <c r="W192" s="1685">
        <f t="shared" si="183"/>
        <v>165.05</v>
      </c>
      <c r="X192" s="1682">
        <f t="shared" si="183"/>
        <v>152.30099999999999</v>
      </c>
      <c r="Y192" s="1683">
        <f t="shared" si="183"/>
        <v>124.07000000000002</v>
      </c>
      <c r="AA192" s="1687" t="s">
        <v>495</v>
      </c>
      <c r="AB192" s="1657"/>
      <c r="AC192" s="1688"/>
      <c r="AD192" s="1528"/>
      <c r="AE192" s="1675"/>
      <c r="AF192" s="1614"/>
      <c r="AG192" s="2333"/>
      <c r="AH192" s="1614">
        <f t="shared" si="181"/>
        <v>0</v>
      </c>
      <c r="AI192" s="1690">
        <f t="shared" si="181"/>
        <v>0</v>
      </c>
      <c r="AJ192" s="1614">
        <f t="shared" si="181"/>
        <v>0</v>
      </c>
      <c r="AK192" s="1616">
        <f t="shared" si="181"/>
        <v>0</v>
      </c>
      <c r="AM192" s="1414" t="s">
        <v>131</v>
      </c>
      <c r="AN192" s="1531">
        <f t="shared" si="178"/>
        <v>200</v>
      </c>
      <c r="AO192" s="1617">
        <f t="shared" si="179"/>
        <v>200</v>
      </c>
      <c r="AP192" s="1687" t="s">
        <v>495</v>
      </c>
      <c r="AQ192" s="1650">
        <f t="shared" si="169"/>
        <v>0</v>
      </c>
      <c r="AR192" s="1651">
        <f t="shared" si="170"/>
        <v>0</v>
      </c>
    </row>
    <row r="193" spans="1:44" ht="15.75" customHeight="1">
      <c r="B193" s="1662"/>
      <c r="C193" s="404" t="s">
        <v>123</v>
      </c>
      <c r="D193" s="171"/>
      <c r="E193" s="2187" t="s">
        <v>1032</v>
      </c>
      <c r="F193" s="1603"/>
      <c r="G193" s="1677"/>
      <c r="H193" s="1787"/>
      <c r="I193" s="1787"/>
      <c r="J193" s="1788"/>
      <c r="K193" s="2334" t="s">
        <v>631</v>
      </c>
      <c r="L193" s="1787"/>
      <c r="M193" s="1788"/>
      <c r="N193" s="1483"/>
      <c r="O193" s="1699" t="s">
        <v>954</v>
      </c>
      <c r="P193" s="1680">
        <f t="shared" ref="P193:U193" si="184">AB210</f>
        <v>0</v>
      </c>
      <c r="Q193" s="1681">
        <f t="shared" si="184"/>
        <v>0</v>
      </c>
      <c r="R193" s="1680">
        <f t="shared" si="184"/>
        <v>0</v>
      </c>
      <c r="S193" s="1686">
        <f t="shared" si="184"/>
        <v>0</v>
      </c>
      <c r="T193" s="1680">
        <f t="shared" si="184"/>
        <v>0</v>
      </c>
      <c r="U193" s="1684">
        <f t="shared" si="184"/>
        <v>0</v>
      </c>
      <c r="V193" s="1680">
        <f t="shared" si="183"/>
        <v>0</v>
      </c>
      <c r="W193" s="1685">
        <f t="shared" si="183"/>
        <v>0</v>
      </c>
      <c r="X193" s="1680">
        <f t="shared" si="183"/>
        <v>0</v>
      </c>
      <c r="Y193" s="1686">
        <f t="shared" si="183"/>
        <v>0</v>
      </c>
      <c r="AA193" s="1687" t="s">
        <v>63</v>
      </c>
      <c r="AB193" s="1700"/>
      <c r="AC193" s="1701"/>
      <c r="AD193" s="1509"/>
      <c r="AE193" s="1702"/>
      <c r="AF193" s="1528"/>
      <c r="AG193" s="2329"/>
      <c r="AH193" s="1528">
        <f t="shared" si="181"/>
        <v>0</v>
      </c>
      <c r="AI193" s="1608">
        <f t="shared" si="181"/>
        <v>0</v>
      </c>
      <c r="AJ193" s="1528">
        <f t="shared" si="181"/>
        <v>0</v>
      </c>
      <c r="AK193" s="1530">
        <f t="shared" si="181"/>
        <v>0</v>
      </c>
      <c r="AM193" s="1201" t="s">
        <v>85</v>
      </c>
      <c r="AN193" s="1531">
        <f t="shared" si="178"/>
        <v>161.16</v>
      </c>
      <c r="AO193" s="1617">
        <f t="shared" si="179"/>
        <v>138.18</v>
      </c>
      <c r="AP193" s="1687" t="s">
        <v>63</v>
      </c>
      <c r="AQ193" s="1650">
        <f t="shared" si="169"/>
        <v>0</v>
      </c>
      <c r="AR193" s="1651">
        <f t="shared" si="170"/>
        <v>0</v>
      </c>
    </row>
    <row r="194" spans="1:44" ht="13.5" customHeight="1">
      <c r="B194" s="2335" t="s">
        <v>636</v>
      </c>
      <c r="C194" s="2336" t="s">
        <v>635</v>
      </c>
      <c r="D194" s="380">
        <v>60</v>
      </c>
      <c r="E194" s="1997" t="s">
        <v>100</v>
      </c>
      <c r="F194" s="1998" t="s">
        <v>101</v>
      </c>
      <c r="G194" s="1999" t="s">
        <v>102</v>
      </c>
      <c r="H194" s="1985" t="s">
        <v>100</v>
      </c>
      <c r="I194" s="2114" t="s">
        <v>101</v>
      </c>
      <c r="J194" s="1760" t="s">
        <v>102</v>
      </c>
      <c r="K194" s="1792" t="s">
        <v>100</v>
      </c>
      <c r="L194" s="1541" t="s">
        <v>101</v>
      </c>
      <c r="M194" s="1542" t="s">
        <v>102</v>
      </c>
      <c r="N194" s="1483"/>
      <c r="O194" s="1414" t="s">
        <v>70</v>
      </c>
      <c r="P194" s="1710">
        <f t="shared" ref="P194:U194" si="185">AB219</f>
        <v>40.14</v>
      </c>
      <c r="Q194" s="1711">
        <f t="shared" si="185"/>
        <v>25.5</v>
      </c>
      <c r="R194" s="1768">
        <f t="shared" si="185"/>
        <v>120</v>
      </c>
      <c r="S194" s="1530">
        <f t="shared" si="185"/>
        <v>120</v>
      </c>
      <c r="T194" s="1710">
        <f t="shared" si="185"/>
        <v>7.5</v>
      </c>
      <c r="U194" s="1655">
        <f t="shared" si="185"/>
        <v>7</v>
      </c>
      <c r="V194" s="1710">
        <f t="shared" si="183"/>
        <v>160.13999999999999</v>
      </c>
      <c r="W194" s="1608">
        <f t="shared" si="183"/>
        <v>145.5</v>
      </c>
      <c r="X194" s="1710">
        <f t="shared" si="183"/>
        <v>127.5</v>
      </c>
      <c r="Y194" s="1530">
        <f t="shared" si="183"/>
        <v>127</v>
      </c>
      <c r="AA194" s="1712" t="s">
        <v>595</v>
      </c>
      <c r="AB194" s="1657"/>
      <c r="AC194" s="1658"/>
      <c r="AD194" s="1528"/>
      <c r="AE194" s="1675"/>
      <c r="AF194" s="1528"/>
      <c r="AG194" s="2329"/>
      <c r="AH194" s="1528">
        <f t="shared" ref="AH194:AH195" si="186">AB194+AD194</f>
        <v>0</v>
      </c>
      <c r="AI194" s="1608">
        <f t="shared" ref="AI194:AI195" si="187">AC194+AE194</f>
        <v>0</v>
      </c>
      <c r="AJ194" s="1528">
        <f t="shared" ref="AJ194:AJ195" si="188">AD194+AF194</f>
        <v>0</v>
      </c>
      <c r="AK194" s="1530">
        <f t="shared" ref="AK194:AK195" si="189">AE194+AG194</f>
        <v>0</v>
      </c>
      <c r="AM194" s="1201" t="s">
        <v>440</v>
      </c>
      <c r="AN194" s="1531">
        <f t="shared" si="178"/>
        <v>0</v>
      </c>
      <c r="AO194" s="1617">
        <f t="shared" si="179"/>
        <v>0</v>
      </c>
      <c r="AP194" s="1712" t="s">
        <v>595</v>
      </c>
      <c r="AQ194" s="1650">
        <f t="shared" si="169"/>
        <v>0</v>
      </c>
      <c r="AR194" s="1651">
        <f t="shared" si="170"/>
        <v>0</v>
      </c>
    </row>
    <row r="195" spans="1:44">
      <c r="B195" s="2337" t="s">
        <v>979</v>
      </c>
      <c r="C195" s="661" t="s">
        <v>669</v>
      </c>
      <c r="D195" s="537">
        <v>200</v>
      </c>
      <c r="E195" s="1693" t="s">
        <v>173</v>
      </c>
      <c r="F195" s="1803">
        <v>53.4</v>
      </c>
      <c r="G195" s="2338">
        <v>40</v>
      </c>
      <c r="H195" s="2339" t="s">
        <v>701</v>
      </c>
      <c r="I195" s="954"/>
      <c r="J195" s="719"/>
      <c r="K195" s="1693" t="s">
        <v>85</v>
      </c>
      <c r="L195" s="1803">
        <v>78.36</v>
      </c>
      <c r="M195" s="2092">
        <v>66.599999999999994</v>
      </c>
      <c r="N195" s="1483"/>
      <c r="O195" s="1717" t="s">
        <v>104</v>
      </c>
      <c r="P195" s="1710">
        <f t="shared" ref="P195:U195" si="190">AB223</f>
        <v>15</v>
      </c>
      <c r="Q195" s="1654">
        <f t="shared" si="190"/>
        <v>15</v>
      </c>
      <c r="R195" s="1710">
        <f t="shared" si="190"/>
        <v>0</v>
      </c>
      <c r="S195" s="1608">
        <f t="shared" si="190"/>
        <v>0</v>
      </c>
      <c r="T195" s="1710">
        <f t="shared" si="190"/>
        <v>0</v>
      </c>
      <c r="U195" s="1655">
        <f t="shared" si="190"/>
        <v>0</v>
      </c>
      <c r="V195" s="1605">
        <f t="shared" ref="V195:V216" si="191">P195+R195</f>
        <v>15</v>
      </c>
      <c r="W195" s="1608">
        <f t="shared" ref="W195:W220" si="192">Q195+S195</f>
        <v>15</v>
      </c>
      <c r="X195" s="1605">
        <f t="shared" ref="X195:X220" si="193">R195+T195</f>
        <v>0</v>
      </c>
      <c r="Y195" s="1530">
        <f t="shared" ref="Y195:Y220" si="194">S195+U195</f>
        <v>0</v>
      </c>
      <c r="AA195" s="1656" t="s">
        <v>596</v>
      </c>
      <c r="AB195" s="1657"/>
      <c r="AC195" s="1674"/>
      <c r="AD195" s="1528">
        <f>L202</f>
        <v>1.08</v>
      </c>
      <c r="AE195" s="1675">
        <f>M202</f>
        <v>0.9</v>
      </c>
      <c r="AF195" s="1528"/>
      <c r="AG195" s="2329"/>
      <c r="AH195" s="1528">
        <f t="shared" si="186"/>
        <v>1.08</v>
      </c>
      <c r="AI195" s="1608">
        <f t="shared" si="187"/>
        <v>0.9</v>
      </c>
      <c r="AJ195" s="1528">
        <f t="shared" si="188"/>
        <v>1.08</v>
      </c>
      <c r="AK195" s="1530">
        <f t="shared" si="189"/>
        <v>0.9</v>
      </c>
      <c r="AM195" s="1414" t="s">
        <v>121</v>
      </c>
      <c r="AN195" s="1531">
        <f t="shared" si="178"/>
        <v>84.44</v>
      </c>
      <c r="AO195" s="1617">
        <f t="shared" si="179"/>
        <v>58.61</v>
      </c>
      <c r="AP195" s="1656" t="s">
        <v>596</v>
      </c>
      <c r="AQ195" s="1650">
        <f t="shared" si="169"/>
        <v>1.08</v>
      </c>
      <c r="AR195" s="1651">
        <f t="shared" si="170"/>
        <v>0.9</v>
      </c>
    </row>
    <row r="196" spans="1:44" ht="15" customHeight="1">
      <c r="B196" s="716"/>
      <c r="C196" s="1546" t="s">
        <v>668</v>
      </c>
      <c r="D196" s="2010"/>
      <c r="E196" s="1559" t="s">
        <v>94</v>
      </c>
      <c r="F196" s="1620">
        <v>10</v>
      </c>
      <c r="G196" s="2149">
        <v>8</v>
      </c>
      <c r="H196" s="256" t="s">
        <v>79</v>
      </c>
      <c r="I196" s="1560">
        <v>9.33</v>
      </c>
      <c r="J196" s="2139">
        <v>9.33</v>
      </c>
      <c r="K196" s="1559" t="s">
        <v>80</v>
      </c>
      <c r="L196" s="1620">
        <v>11.7</v>
      </c>
      <c r="M196" s="1708">
        <v>11.7</v>
      </c>
      <c r="N196" s="1483"/>
      <c r="O196" s="695" t="s">
        <v>978</v>
      </c>
      <c r="P196" s="1605"/>
      <c r="Q196" s="1654"/>
      <c r="R196" s="1605">
        <f>D199</f>
        <v>200</v>
      </c>
      <c r="S196" s="1530">
        <f>D199</f>
        <v>200</v>
      </c>
      <c r="T196" s="1605"/>
      <c r="U196" s="1655"/>
      <c r="V196" s="1605">
        <f t="shared" si="191"/>
        <v>200</v>
      </c>
      <c r="W196" s="1608">
        <f t="shared" si="192"/>
        <v>200</v>
      </c>
      <c r="X196" s="1605">
        <f t="shared" si="193"/>
        <v>200</v>
      </c>
      <c r="Y196" s="1530">
        <f t="shared" si="194"/>
        <v>200</v>
      </c>
      <c r="AA196" s="1687" t="s">
        <v>125</v>
      </c>
      <c r="AB196" s="1657">
        <f>I187</f>
        <v>22.5</v>
      </c>
      <c r="AC196" s="1674">
        <f>J187</f>
        <v>18</v>
      </c>
      <c r="AD196" s="1528"/>
      <c r="AE196" s="1675"/>
      <c r="AF196" s="1528"/>
      <c r="AG196" s="2329"/>
      <c r="AH196" s="1528">
        <f t="shared" ref="AH196:AK203" si="195">AB196+AD196</f>
        <v>22.5</v>
      </c>
      <c r="AI196" s="1608">
        <f t="shared" si="195"/>
        <v>18</v>
      </c>
      <c r="AJ196" s="1528">
        <f t="shared" si="195"/>
        <v>0</v>
      </c>
      <c r="AK196" s="1530">
        <f t="shared" si="195"/>
        <v>0</v>
      </c>
      <c r="AM196" s="1414" t="s">
        <v>65</v>
      </c>
      <c r="AN196" s="1531">
        <f t="shared" si="178"/>
        <v>0</v>
      </c>
      <c r="AO196" s="1617">
        <f t="shared" si="179"/>
        <v>0</v>
      </c>
      <c r="AP196" s="1687" t="s">
        <v>125</v>
      </c>
      <c r="AQ196" s="1650">
        <f t="shared" si="169"/>
        <v>22.5</v>
      </c>
      <c r="AR196" s="1651">
        <f t="shared" si="170"/>
        <v>18</v>
      </c>
    </row>
    <row r="197" spans="1:44" ht="14.4" customHeight="1">
      <c r="B197" s="1723" t="s">
        <v>634</v>
      </c>
      <c r="C197" s="1704" t="s">
        <v>631</v>
      </c>
      <c r="D197" s="380">
        <v>90</v>
      </c>
      <c r="E197" s="1716" t="s">
        <v>1011</v>
      </c>
      <c r="H197" s="256" t="s">
        <v>82</v>
      </c>
      <c r="I197" s="1620">
        <v>1.05</v>
      </c>
      <c r="J197" s="2302">
        <v>1.05</v>
      </c>
      <c r="K197" s="1559" t="s">
        <v>78</v>
      </c>
      <c r="L197" s="1620">
        <v>10.8</v>
      </c>
      <c r="M197" s="1708">
        <v>10.8</v>
      </c>
      <c r="N197" s="1483"/>
      <c r="O197" s="1201" t="s">
        <v>426</v>
      </c>
      <c r="P197" s="1605">
        <f t="shared" ref="P197:U197" si="196">AB226</f>
        <v>82.8</v>
      </c>
      <c r="Q197" s="1654">
        <f t="shared" si="196"/>
        <v>71.58</v>
      </c>
      <c r="R197" s="1605">
        <f t="shared" si="196"/>
        <v>78.36</v>
      </c>
      <c r="S197" s="1530">
        <f t="shared" si="196"/>
        <v>66.599999999999994</v>
      </c>
      <c r="T197" s="1605">
        <f t="shared" si="196"/>
        <v>0</v>
      </c>
      <c r="U197" s="1655">
        <f t="shared" si="196"/>
        <v>0</v>
      </c>
      <c r="V197" s="1605">
        <f t="shared" si="191"/>
        <v>161.16</v>
      </c>
      <c r="W197" s="1608">
        <f t="shared" si="192"/>
        <v>138.18</v>
      </c>
      <c r="X197" s="1605">
        <f t="shared" si="193"/>
        <v>78.36</v>
      </c>
      <c r="Y197" s="1530">
        <f t="shared" si="194"/>
        <v>66.599999999999994</v>
      </c>
      <c r="AA197" s="1687" t="s">
        <v>87</v>
      </c>
      <c r="AB197" s="1657">
        <f>F188</f>
        <v>10</v>
      </c>
      <c r="AC197" s="1722">
        <f>G188</f>
        <v>8</v>
      </c>
      <c r="AD197" s="1528">
        <f>F198+L200</f>
        <v>17.7</v>
      </c>
      <c r="AE197" s="1675">
        <f>G198+M200</f>
        <v>14.75</v>
      </c>
      <c r="AF197" s="1528">
        <f>F212</f>
        <v>41.691000000000003</v>
      </c>
      <c r="AG197" s="2329">
        <f>G212</f>
        <v>35.020000000000003</v>
      </c>
      <c r="AH197" s="1528">
        <f t="shared" si="195"/>
        <v>27.7</v>
      </c>
      <c r="AI197" s="1608">
        <f t="shared" si="195"/>
        <v>22.75</v>
      </c>
      <c r="AJ197" s="1528">
        <f t="shared" si="195"/>
        <v>59.391000000000005</v>
      </c>
      <c r="AK197" s="1530">
        <f t="shared" si="195"/>
        <v>49.77</v>
      </c>
      <c r="AM197" s="1414" t="s">
        <v>60</v>
      </c>
      <c r="AN197" s="1531">
        <f t="shared" si="178"/>
        <v>71.3</v>
      </c>
      <c r="AO197" s="1617">
        <f t="shared" si="179"/>
        <v>69.8</v>
      </c>
      <c r="AP197" s="1687" t="s">
        <v>87</v>
      </c>
      <c r="AQ197" s="1650">
        <f t="shared" si="169"/>
        <v>69.391000000000005</v>
      </c>
      <c r="AR197" s="1651">
        <f t="shared" si="170"/>
        <v>57.77</v>
      </c>
    </row>
    <row r="198" spans="1:44" ht="15" customHeight="1">
      <c r="B198" s="1676" t="s">
        <v>709</v>
      </c>
      <c r="C198" s="1021" t="s">
        <v>708</v>
      </c>
      <c r="D198" s="294">
        <v>150</v>
      </c>
      <c r="E198" s="1559" t="s">
        <v>172</v>
      </c>
      <c r="F198" s="1620">
        <v>9.6</v>
      </c>
      <c r="G198" s="2149">
        <v>8</v>
      </c>
      <c r="H198" s="2340" t="s">
        <v>164</v>
      </c>
      <c r="I198" s="1560" t="s">
        <v>743</v>
      </c>
      <c r="J198" s="2341">
        <v>2.64</v>
      </c>
      <c r="K198" s="1559" t="s">
        <v>174</v>
      </c>
      <c r="L198" s="1620" t="s">
        <v>744</v>
      </c>
      <c r="M198" s="1621">
        <v>9</v>
      </c>
      <c r="N198" s="2342"/>
      <c r="O198" s="1414" t="s">
        <v>427</v>
      </c>
      <c r="P198" s="1605">
        <f t="shared" ref="P198:U198" si="197">AB230</f>
        <v>0</v>
      </c>
      <c r="Q198" s="1711">
        <f t="shared" si="197"/>
        <v>0</v>
      </c>
      <c r="R198" s="1605">
        <f t="shared" si="197"/>
        <v>0</v>
      </c>
      <c r="S198" s="1608">
        <f t="shared" si="197"/>
        <v>0</v>
      </c>
      <c r="T198" s="1605">
        <f t="shared" si="197"/>
        <v>0</v>
      </c>
      <c r="U198" s="1725">
        <f t="shared" si="197"/>
        <v>0</v>
      </c>
      <c r="V198" s="1605">
        <f t="shared" si="191"/>
        <v>0</v>
      </c>
      <c r="W198" s="1608">
        <f t="shared" si="192"/>
        <v>0</v>
      </c>
      <c r="X198" s="1605">
        <f t="shared" si="193"/>
        <v>0</v>
      </c>
      <c r="Y198" s="1530">
        <f t="shared" si="194"/>
        <v>0</v>
      </c>
      <c r="AA198" s="1687" t="s">
        <v>68</v>
      </c>
      <c r="AB198" s="1657">
        <f>F189+I186</f>
        <v>49.78</v>
      </c>
      <c r="AC198" s="1722">
        <f>G189+J186</f>
        <v>39.799999999999997</v>
      </c>
      <c r="AD198" s="1528">
        <f>F196+F206</f>
        <v>91.83</v>
      </c>
      <c r="AE198" s="1675">
        <f>G196+G206</f>
        <v>73.400000000000006</v>
      </c>
      <c r="AF198" s="1528"/>
      <c r="AG198" s="2329"/>
      <c r="AH198" s="1528">
        <f t="shared" si="195"/>
        <v>141.61000000000001</v>
      </c>
      <c r="AI198" s="1608">
        <f t="shared" si="195"/>
        <v>113.2</v>
      </c>
      <c r="AJ198" s="1528">
        <f t="shared" si="195"/>
        <v>91.83</v>
      </c>
      <c r="AK198" s="1530">
        <f t="shared" si="195"/>
        <v>73.400000000000006</v>
      </c>
      <c r="AM198" s="1414" t="s">
        <v>138</v>
      </c>
      <c r="AN198" s="1531">
        <f t="shared" si="178"/>
        <v>0</v>
      </c>
      <c r="AO198" s="1740">
        <f t="shared" si="179"/>
        <v>0</v>
      </c>
      <c r="AP198" s="1687" t="s">
        <v>68</v>
      </c>
      <c r="AQ198" s="1650">
        <f t="shared" si="169"/>
        <v>141.61000000000001</v>
      </c>
      <c r="AR198" s="1651">
        <f t="shared" si="170"/>
        <v>113.2</v>
      </c>
    </row>
    <row r="199" spans="1:44" ht="15" customHeight="1">
      <c r="B199" s="1723" t="s">
        <v>572</v>
      </c>
      <c r="C199" s="658" t="s">
        <v>122</v>
      </c>
      <c r="D199" s="246">
        <v>200</v>
      </c>
      <c r="E199" s="1716" t="s">
        <v>1015</v>
      </c>
      <c r="H199" s="2343" t="s">
        <v>80</v>
      </c>
      <c r="I199" s="1560">
        <v>14.6</v>
      </c>
      <c r="J199" s="2139">
        <v>14.6</v>
      </c>
      <c r="K199" s="1571" t="s">
        <v>632</v>
      </c>
      <c r="L199" s="1773">
        <v>9</v>
      </c>
      <c r="M199" s="1743">
        <v>9</v>
      </c>
      <c r="N199" s="1483"/>
      <c r="O199" s="1414" t="s">
        <v>121</v>
      </c>
      <c r="P199" s="1605"/>
      <c r="Q199" s="1654"/>
      <c r="R199" s="1605"/>
      <c r="S199" s="1530"/>
      <c r="T199" s="1605">
        <f>F211</f>
        <v>84.44</v>
      </c>
      <c r="U199" s="1655">
        <f>G211</f>
        <v>58.61</v>
      </c>
      <c r="V199" s="1605">
        <f t="shared" si="191"/>
        <v>0</v>
      </c>
      <c r="W199" s="1608">
        <f t="shared" si="192"/>
        <v>0</v>
      </c>
      <c r="X199" s="1605">
        <f t="shared" si="193"/>
        <v>84.44</v>
      </c>
      <c r="Y199" s="1530">
        <f t="shared" si="194"/>
        <v>58.61</v>
      </c>
      <c r="AA199" s="1687" t="s">
        <v>74</v>
      </c>
      <c r="AB199" s="1657">
        <f>I185</f>
        <v>12.96</v>
      </c>
      <c r="AC199" s="1674">
        <f>J185</f>
        <v>10.199999999999999</v>
      </c>
      <c r="AD199" s="1528"/>
      <c r="AE199" s="1675"/>
      <c r="AF199" s="1528"/>
      <c r="AG199" s="2329"/>
      <c r="AH199" s="1528">
        <f t="shared" si="195"/>
        <v>12.96</v>
      </c>
      <c r="AI199" s="1608">
        <f t="shared" si="195"/>
        <v>10.199999999999999</v>
      </c>
      <c r="AJ199" s="1528">
        <f t="shared" si="195"/>
        <v>0</v>
      </c>
      <c r="AK199" s="1530">
        <f t="shared" si="195"/>
        <v>0</v>
      </c>
      <c r="AM199" s="1414" t="s">
        <v>64</v>
      </c>
      <c r="AN199" s="1531">
        <f t="shared" si="178"/>
        <v>0</v>
      </c>
      <c r="AO199" s="1740">
        <f t="shared" si="179"/>
        <v>0</v>
      </c>
      <c r="AP199" s="1687" t="s">
        <v>74</v>
      </c>
      <c r="AQ199" s="1650">
        <f t="shared" si="169"/>
        <v>12.96</v>
      </c>
      <c r="AR199" s="1651">
        <f t="shared" si="170"/>
        <v>10.199999999999999</v>
      </c>
    </row>
    <row r="200" spans="1:44" ht="16.5" customHeight="1">
      <c r="B200" s="2263" t="s">
        <v>9</v>
      </c>
      <c r="C200" s="658" t="s">
        <v>10</v>
      </c>
      <c r="D200" s="246">
        <v>50</v>
      </c>
      <c r="E200" s="2055" t="s">
        <v>82</v>
      </c>
      <c r="F200" s="1620">
        <v>2</v>
      </c>
      <c r="G200" s="2149">
        <v>2</v>
      </c>
      <c r="H200" s="2340" t="s">
        <v>54</v>
      </c>
      <c r="I200" s="1560">
        <v>0.18</v>
      </c>
      <c r="J200" s="2139">
        <v>0.18</v>
      </c>
      <c r="K200" s="1559" t="s">
        <v>633</v>
      </c>
      <c r="L200" s="1620">
        <v>8.1</v>
      </c>
      <c r="M200" s="1621">
        <v>6.75</v>
      </c>
      <c r="N200" s="1483"/>
      <c r="O200" s="1414" t="s">
        <v>65</v>
      </c>
      <c r="P200" s="1605"/>
      <c r="Q200" s="1654"/>
      <c r="R200" s="1605"/>
      <c r="S200" s="1530"/>
      <c r="T200" s="1605"/>
      <c r="U200" s="1655"/>
      <c r="V200" s="1605">
        <f t="shared" si="191"/>
        <v>0</v>
      </c>
      <c r="W200" s="1608">
        <f t="shared" si="192"/>
        <v>0</v>
      </c>
      <c r="X200" s="1605">
        <f t="shared" si="193"/>
        <v>0</v>
      </c>
      <c r="Y200" s="1530">
        <f t="shared" si="194"/>
        <v>0</v>
      </c>
      <c r="AA200" s="1687" t="s">
        <v>128</v>
      </c>
      <c r="AB200" s="1657"/>
      <c r="AC200" s="1730"/>
      <c r="AD200" s="1528"/>
      <c r="AE200" s="1675"/>
      <c r="AF200" s="1528"/>
      <c r="AG200" s="2329"/>
      <c r="AH200" s="1528">
        <f t="shared" si="195"/>
        <v>0</v>
      </c>
      <c r="AI200" s="1608">
        <f t="shared" si="195"/>
        <v>0</v>
      </c>
      <c r="AJ200" s="1528">
        <f t="shared" si="195"/>
        <v>0</v>
      </c>
      <c r="AK200" s="1530">
        <f t="shared" si="195"/>
        <v>0</v>
      </c>
      <c r="AM200" s="1414" t="s">
        <v>47</v>
      </c>
      <c r="AN200" s="1531">
        <f t="shared" si="178"/>
        <v>0</v>
      </c>
      <c r="AO200" s="1740">
        <f t="shared" si="179"/>
        <v>0</v>
      </c>
      <c r="AP200" s="1687" t="s">
        <v>128</v>
      </c>
      <c r="AQ200" s="1650">
        <f t="shared" si="169"/>
        <v>0</v>
      </c>
      <c r="AR200" s="1651">
        <f t="shared" si="170"/>
        <v>0</v>
      </c>
    </row>
    <row r="201" spans="1:44" ht="14.25" customHeight="1">
      <c r="B201" s="2266" t="s">
        <v>9</v>
      </c>
      <c r="C201" s="658" t="s">
        <v>428</v>
      </c>
      <c r="D201" s="246">
        <v>30</v>
      </c>
      <c r="E201" s="1752" t="s">
        <v>83</v>
      </c>
      <c r="F201" s="1741">
        <v>0.5</v>
      </c>
      <c r="G201" s="2297">
        <v>0.5</v>
      </c>
      <c r="H201" s="2344" t="s">
        <v>702</v>
      </c>
      <c r="I201" s="2345"/>
      <c r="J201" s="2277"/>
      <c r="K201" s="1720" t="s">
        <v>89</v>
      </c>
      <c r="L201" s="1741">
        <v>1.8</v>
      </c>
      <c r="M201" s="1753">
        <v>1.8</v>
      </c>
      <c r="N201" s="1483"/>
      <c r="O201" s="1414" t="s">
        <v>60</v>
      </c>
      <c r="P201" s="1605"/>
      <c r="Q201" s="1782"/>
      <c r="R201" s="1710">
        <f>I199+I206+L196</f>
        <v>71.3</v>
      </c>
      <c r="S201" s="2346">
        <f>M196+J206+J199</f>
        <v>69.8</v>
      </c>
      <c r="T201" s="1605"/>
      <c r="U201" s="1735"/>
      <c r="V201" s="1605">
        <f t="shared" si="191"/>
        <v>71.3</v>
      </c>
      <c r="W201" s="1608">
        <f t="shared" si="192"/>
        <v>69.8</v>
      </c>
      <c r="X201" s="1605">
        <f t="shared" si="193"/>
        <v>71.3</v>
      </c>
      <c r="Y201" s="1530">
        <f t="shared" si="194"/>
        <v>69.8</v>
      </c>
      <c r="AA201" s="1687" t="s">
        <v>129</v>
      </c>
      <c r="AB201" s="1657"/>
      <c r="AC201" s="2347"/>
      <c r="AD201" s="1528"/>
      <c r="AE201" s="1675"/>
      <c r="AF201" s="1528"/>
      <c r="AG201" s="2329"/>
      <c r="AH201" s="1528">
        <f t="shared" si="195"/>
        <v>0</v>
      </c>
      <c r="AI201" s="1608">
        <f t="shared" si="195"/>
        <v>0</v>
      </c>
      <c r="AJ201" s="1528">
        <f t="shared" si="195"/>
        <v>0</v>
      </c>
      <c r="AK201" s="1530">
        <f t="shared" si="195"/>
        <v>0</v>
      </c>
      <c r="AM201" s="1414" t="s">
        <v>67</v>
      </c>
      <c r="AN201" s="1531">
        <f t="shared" si="178"/>
        <v>0</v>
      </c>
      <c r="AO201" s="1740">
        <f t="shared" si="179"/>
        <v>0</v>
      </c>
      <c r="AP201" s="1687" t="s">
        <v>129</v>
      </c>
      <c r="AQ201" s="1650">
        <f t="shared" si="169"/>
        <v>0</v>
      </c>
      <c r="AR201" s="1651">
        <f t="shared" si="170"/>
        <v>0</v>
      </c>
    </row>
    <row r="202" spans="1:44" ht="15" customHeight="1">
      <c r="B202" s="2023" t="s">
        <v>740</v>
      </c>
      <c r="C202" s="256" t="s">
        <v>488</v>
      </c>
      <c r="D202" s="720">
        <v>120</v>
      </c>
      <c r="E202" s="1752" t="s">
        <v>163</v>
      </c>
      <c r="F202" s="1741">
        <v>8.0000000000000002E-3</v>
      </c>
      <c r="G202" s="2297">
        <v>8.0000000000000002E-3</v>
      </c>
      <c r="H202" s="2095"/>
      <c r="I202" s="1780"/>
      <c r="J202" s="1781"/>
      <c r="K202" s="2053" t="s">
        <v>590</v>
      </c>
      <c r="L202" s="2321">
        <v>1.08</v>
      </c>
      <c r="M202" s="2322">
        <v>0.9</v>
      </c>
      <c r="N202" s="1483"/>
      <c r="O202" s="1414" t="s">
        <v>138</v>
      </c>
      <c r="P202" s="1605"/>
      <c r="Q202" s="1654"/>
      <c r="R202" s="1605"/>
      <c r="S202" s="1530"/>
      <c r="T202" s="1605"/>
      <c r="U202" s="1655"/>
      <c r="V202" s="1605">
        <f t="shared" si="191"/>
        <v>0</v>
      </c>
      <c r="W202" s="1608">
        <f t="shared" si="192"/>
        <v>0</v>
      </c>
      <c r="X202" s="1605">
        <f t="shared" si="193"/>
        <v>0</v>
      </c>
      <c r="Y202" s="1530">
        <f t="shared" si="194"/>
        <v>0</v>
      </c>
      <c r="AA202" s="1656" t="s">
        <v>96</v>
      </c>
      <c r="AB202" s="1737"/>
      <c r="AC202" s="2348"/>
      <c r="AD202" s="1614"/>
      <c r="AE202" s="1739"/>
      <c r="AF202" s="1614"/>
      <c r="AG202" s="2333"/>
      <c r="AH202" s="1614">
        <f t="shared" si="195"/>
        <v>0</v>
      </c>
      <c r="AI202" s="1690">
        <f t="shared" si="195"/>
        <v>0</v>
      </c>
      <c r="AJ202" s="1614">
        <f t="shared" si="195"/>
        <v>0</v>
      </c>
      <c r="AK202" s="1616">
        <f t="shared" si="195"/>
        <v>0</v>
      </c>
      <c r="AM202" s="1414" t="s">
        <v>82</v>
      </c>
      <c r="AN202" s="1531">
        <f t="shared" si="178"/>
        <v>12.05</v>
      </c>
      <c r="AO202" s="1740">
        <f t="shared" si="179"/>
        <v>12.05</v>
      </c>
      <c r="AP202" s="1656" t="s">
        <v>96</v>
      </c>
      <c r="AQ202" s="1650">
        <f t="shared" si="169"/>
        <v>0</v>
      </c>
      <c r="AR202" s="1651">
        <f t="shared" si="170"/>
        <v>0</v>
      </c>
    </row>
    <row r="203" spans="1:44" ht="18" customHeight="1">
      <c r="A203" s="10"/>
      <c r="B203" s="2349"/>
      <c r="C203" s="2350"/>
      <c r="D203" s="16"/>
      <c r="E203" s="2094" t="s">
        <v>581</v>
      </c>
      <c r="F203" s="1838">
        <v>150</v>
      </c>
      <c r="G203" s="2351">
        <v>150</v>
      </c>
      <c r="H203" s="2352" t="s">
        <v>708</v>
      </c>
      <c r="I203" s="1787"/>
      <c r="J203" s="1787"/>
      <c r="K203" s="1571" t="s">
        <v>592</v>
      </c>
      <c r="L203" s="2077">
        <v>0.17</v>
      </c>
      <c r="M203" s="2078">
        <v>0.17</v>
      </c>
      <c r="N203" s="1483"/>
      <c r="O203" s="1414" t="s">
        <v>64</v>
      </c>
      <c r="P203" s="1605"/>
      <c r="Q203" s="1654"/>
      <c r="R203" s="1605"/>
      <c r="S203" s="1530"/>
      <c r="T203" s="1605"/>
      <c r="U203" s="1655"/>
      <c r="V203" s="1605">
        <f t="shared" si="191"/>
        <v>0</v>
      </c>
      <c r="W203" s="1608">
        <f t="shared" si="192"/>
        <v>0</v>
      </c>
      <c r="X203" s="1605">
        <f t="shared" si="193"/>
        <v>0</v>
      </c>
      <c r="Y203" s="1530">
        <f t="shared" si="194"/>
        <v>0</v>
      </c>
      <c r="AA203" s="2081" t="s">
        <v>935</v>
      </c>
      <c r="AB203" s="2082">
        <f t="shared" ref="AB203:AG203" si="198">SUM(AB190:AB202)</f>
        <v>95.240000000000009</v>
      </c>
      <c r="AC203" s="2083">
        <f t="shared" si="198"/>
        <v>76</v>
      </c>
      <c r="AD203" s="2084">
        <f t="shared" si="198"/>
        <v>110.61</v>
      </c>
      <c r="AE203" s="2085">
        <f t="shared" si="198"/>
        <v>89.050000000000011</v>
      </c>
      <c r="AF203" s="2086">
        <f t="shared" si="198"/>
        <v>41.691000000000003</v>
      </c>
      <c r="AG203" s="2087">
        <f t="shared" si="198"/>
        <v>35.020000000000003</v>
      </c>
      <c r="AH203" s="1659">
        <f t="shared" si="195"/>
        <v>205.85000000000002</v>
      </c>
      <c r="AI203" s="1608">
        <f t="shared" si="195"/>
        <v>165.05</v>
      </c>
      <c r="AJ203" s="1659">
        <f t="shared" si="195"/>
        <v>152.30099999999999</v>
      </c>
      <c r="AK203" s="1672">
        <f t="shared" si="195"/>
        <v>124.07000000000002</v>
      </c>
      <c r="AM203" s="1414" t="s">
        <v>89</v>
      </c>
      <c r="AN203" s="1531">
        <f t="shared" si="178"/>
        <v>13.4</v>
      </c>
      <c r="AO203" s="1740">
        <f t="shared" si="179"/>
        <v>13.4</v>
      </c>
      <c r="AP203" s="2081" t="s">
        <v>935</v>
      </c>
      <c r="AQ203" s="1751">
        <f t="shared" si="169"/>
        <v>247.54100000000003</v>
      </c>
      <c r="AR203" s="1651">
        <f t="shared" si="170"/>
        <v>200.07000000000002</v>
      </c>
    </row>
    <row r="204" spans="1:44" ht="16.5" customHeight="1">
      <c r="B204" s="1718"/>
      <c r="C204" s="2353"/>
      <c r="D204" s="1944"/>
      <c r="E204" s="2354" t="s">
        <v>635</v>
      </c>
      <c r="F204" s="2246"/>
      <c r="G204" s="2355"/>
      <c r="H204" s="1540" t="s">
        <v>100</v>
      </c>
      <c r="I204" s="2090" t="s">
        <v>101</v>
      </c>
      <c r="J204" s="2356" t="s">
        <v>102</v>
      </c>
      <c r="K204" s="1668" t="s">
        <v>488</v>
      </c>
      <c r="L204" s="1787"/>
      <c r="M204" s="1788"/>
      <c r="N204" s="1483"/>
      <c r="O204" s="1414" t="s">
        <v>447</v>
      </c>
      <c r="P204" s="1605"/>
      <c r="Q204" s="1654"/>
      <c r="R204" s="1605"/>
      <c r="S204" s="1530"/>
      <c r="T204" s="1605"/>
      <c r="U204" s="1655"/>
      <c r="V204" s="1605">
        <f t="shared" si="191"/>
        <v>0</v>
      </c>
      <c r="W204" s="1608">
        <f t="shared" si="192"/>
        <v>0</v>
      </c>
      <c r="X204" s="1605">
        <f t="shared" si="193"/>
        <v>0</v>
      </c>
      <c r="Y204" s="1530">
        <f t="shared" si="194"/>
        <v>0</v>
      </c>
      <c r="AA204" s="1641" t="s">
        <v>1067</v>
      </c>
      <c r="AB204" s="1642"/>
      <c r="AC204" s="1643"/>
      <c r="AD204" s="1644"/>
      <c r="AE204" s="1645"/>
      <c r="AF204" s="1644"/>
      <c r="AG204" s="1754"/>
      <c r="AM204" s="1414" t="s">
        <v>130</v>
      </c>
      <c r="AN204" s="1531">
        <f t="shared" si="178"/>
        <v>0.52725</v>
      </c>
      <c r="AO204" s="1740">
        <f t="shared" si="179"/>
        <v>21.09</v>
      </c>
      <c r="AP204" s="1641" t="s">
        <v>1067</v>
      </c>
    </row>
    <row r="205" spans="1:44" ht="13.5" customHeight="1">
      <c r="B205" s="1718"/>
      <c r="C205" s="2353"/>
      <c r="D205" s="16"/>
      <c r="E205" s="1540" t="s">
        <v>100</v>
      </c>
      <c r="F205" s="2090" t="s">
        <v>101</v>
      </c>
      <c r="G205" s="2091" t="s">
        <v>102</v>
      </c>
      <c r="H205" s="2357" t="s">
        <v>173</v>
      </c>
      <c r="I205" s="1803">
        <v>141.4</v>
      </c>
      <c r="J205" s="2358">
        <v>105.3</v>
      </c>
      <c r="K205" s="1540" t="s">
        <v>100</v>
      </c>
      <c r="L205" s="1541" t="s">
        <v>101</v>
      </c>
      <c r="M205" s="1542" t="s">
        <v>102</v>
      </c>
      <c r="N205" s="1483"/>
      <c r="O205" s="1414" t="s">
        <v>67</v>
      </c>
      <c r="P205" s="1605"/>
      <c r="Q205" s="1782"/>
      <c r="R205" s="1605"/>
      <c r="S205" s="1530"/>
      <c r="T205" s="1605"/>
      <c r="U205" s="1655"/>
      <c r="V205" s="1605">
        <f t="shared" si="191"/>
        <v>0</v>
      </c>
      <c r="W205" s="1608">
        <f t="shared" si="192"/>
        <v>0</v>
      </c>
      <c r="X205" s="1605">
        <f t="shared" si="193"/>
        <v>0</v>
      </c>
      <c r="Y205" s="1530">
        <f t="shared" si="194"/>
        <v>0</v>
      </c>
      <c r="AA205" s="1687"/>
      <c r="AB205" s="1657"/>
      <c r="AC205" s="2359"/>
      <c r="AD205" s="1528"/>
      <c r="AE205" s="1675"/>
      <c r="AF205" s="1528"/>
      <c r="AG205" s="2329"/>
      <c r="AH205" s="1528">
        <f t="shared" ref="AH205:AK210" si="199">AB205+AD205</f>
        <v>0</v>
      </c>
      <c r="AI205" s="1608">
        <f t="shared" si="199"/>
        <v>0</v>
      </c>
      <c r="AJ205" s="1528">
        <f t="shared" si="199"/>
        <v>0</v>
      </c>
      <c r="AK205" s="1530">
        <f t="shared" si="199"/>
        <v>0</v>
      </c>
      <c r="AM205" s="1414" t="s">
        <v>50</v>
      </c>
      <c r="AN205" s="1531">
        <f t="shared" si="178"/>
        <v>17</v>
      </c>
      <c r="AO205" s="1740">
        <f t="shared" si="179"/>
        <v>17</v>
      </c>
      <c r="AP205" s="1687"/>
      <c r="AQ205" s="1650">
        <f t="shared" ref="AQ205:AR211" si="200">AB205+AD205+AF205</f>
        <v>0</v>
      </c>
      <c r="AR205" s="1651">
        <f t="shared" si="200"/>
        <v>0</v>
      </c>
    </row>
    <row r="206" spans="1:44" ht="15" customHeight="1">
      <c r="B206" s="1718"/>
      <c r="C206" s="2353"/>
      <c r="D206" s="16"/>
      <c r="E206" s="2360" t="s">
        <v>68</v>
      </c>
      <c r="F206" s="2361">
        <v>81.83</v>
      </c>
      <c r="G206" s="2004">
        <v>65.400000000000006</v>
      </c>
      <c r="H206" s="1100" t="s">
        <v>80</v>
      </c>
      <c r="I206" s="1620">
        <v>45</v>
      </c>
      <c r="J206" s="2362">
        <v>43.5</v>
      </c>
      <c r="K206" s="1693" t="s">
        <v>246</v>
      </c>
      <c r="L206" s="773">
        <v>120</v>
      </c>
      <c r="M206" s="2012">
        <f>D202</f>
        <v>120</v>
      </c>
      <c r="N206" s="1483"/>
      <c r="O206" s="1414" t="s">
        <v>82</v>
      </c>
      <c r="P206" s="1605"/>
      <c r="Q206" s="1711"/>
      <c r="R206" s="1605">
        <f>F200+F207+I197+I207</f>
        <v>12.05</v>
      </c>
      <c r="S206" s="1608">
        <f>J207+G207+J197+G200</f>
        <v>12.05</v>
      </c>
      <c r="T206" s="1605"/>
      <c r="U206" s="1725"/>
      <c r="V206" s="1605">
        <f t="shared" si="191"/>
        <v>12.05</v>
      </c>
      <c r="W206" s="1608">
        <f t="shared" si="192"/>
        <v>12.05</v>
      </c>
      <c r="X206" s="1605">
        <f t="shared" si="193"/>
        <v>12.05</v>
      </c>
      <c r="Y206" s="1530">
        <f t="shared" si="194"/>
        <v>12.05</v>
      </c>
      <c r="AA206" s="1687" t="s">
        <v>127</v>
      </c>
      <c r="AB206" s="1657"/>
      <c r="AC206" s="2359"/>
      <c r="AD206" s="1528"/>
      <c r="AE206" s="1675"/>
      <c r="AF206" s="1528"/>
      <c r="AG206" s="2329"/>
      <c r="AH206" s="1528">
        <f t="shared" si="199"/>
        <v>0</v>
      </c>
      <c r="AI206" s="1608">
        <f t="shared" si="199"/>
        <v>0</v>
      </c>
      <c r="AJ206" s="1528">
        <f t="shared" si="199"/>
        <v>0</v>
      </c>
      <c r="AK206" s="1530">
        <f t="shared" si="199"/>
        <v>0</v>
      </c>
      <c r="AM206" s="1414" t="s">
        <v>139</v>
      </c>
      <c r="AN206" s="1531">
        <f t="shared" si="178"/>
        <v>15</v>
      </c>
      <c r="AO206" s="1740">
        <f t="shared" si="179"/>
        <v>15</v>
      </c>
      <c r="AP206" s="1687" t="s">
        <v>127</v>
      </c>
      <c r="AQ206" s="1650">
        <f t="shared" si="200"/>
        <v>0</v>
      </c>
      <c r="AR206" s="1651">
        <f t="shared" si="200"/>
        <v>0</v>
      </c>
    </row>
    <row r="207" spans="1:44" ht="15" customHeight="1">
      <c r="B207" s="1718"/>
      <c r="C207" s="2353"/>
      <c r="D207" s="16"/>
      <c r="E207" s="1571" t="s">
        <v>82</v>
      </c>
      <c r="F207" s="1560">
        <v>3</v>
      </c>
      <c r="G207" s="2075">
        <v>3</v>
      </c>
      <c r="H207" s="1036" t="s">
        <v>82</v>
      </c>
      <c r="I207" s="1620">
        <v>6</v>
      </c>
      <c r="J207" s="2302">
        <v>6</v>
      </c>
      <c r="K207" s="778"/>
      <c r="L207" s="10"/>
      <c r="M207" s="1482"/>
      <c r="N207" s="1483"/>
      <c r="O207" s="1414" t="s">
        <v>89</v>
      </c>
      <c r="P207" s="1605">
        <f>F187</f>
        <v>8</v>
      </c>
      <c r="Q207" s="1654">
        <f>G187</f>
        <v>8</v>
      </c>
      <c r="R207" s="1605">
        <f>L201</f>
        <v>1.8</v>
      </c>
      <c r="S207" s="1530">
        <f>M201</f>
        <v>1.8</v>
      </c>
      <c r="T207" s="1605">
        <f>I211+I212</f>
        <v>3.6</v>
      </c>
      <c r="U207" s="1655">
        <f>J211+J212</f>
        <v>3.6</v>
      </c>
      <c r="V207" s="1605">
        <f t="shared" si="191"/>
        <v>9.8000000000000007</v>
      </c>
      <c r="W207" s="1608">
        <f t="shared" si="192"/>
        <v>9.8000000000000007</v>
      </c>
      <c r="X207" s="1605">
        <f t="shared" si="193"/>
        <v>5.4</v>
      </c>
      <c r="Y207" s="1530">
        <f t="shared" si="194"/>
        <v>5.4</v>
      </c>
      <c r="AA207" s="1687" t="s">
        <v>126</v>
      </c>
      <c r="AB207" s="1657"/>
      <c r="AC207" s="2363"/>
      <c r="AD207" s="1528"/>
      <c r="AE207" s="1675"/>
      <c r="AF207" s="1528"/>
      <c r="AG207" s="2329"/>
      <c r="AH207" s="1528">
        <f t="shared" si="199"/>
        <v>0</v>
      </c>
      <c r="AI207" s="1608">
        <f t="shared" si="199"/>
        <v>0</v>
      </c>
      <c r="AJ207" s="1528">
        <f t="shared" si="199"/>
        <v>0</v>
      </c>
      <c r="AK207" s="1530">
        <f t="shared" si="199"/>
        <v>0</v>
      </c>
      <c r="AM207" s="1414" t="s">
        <v>52</v>
      </c>
      <c r="AN207" s="1531">
        <f t="shared" si="178"/>
        <v>1</v>
      </c>
      <c r="AO207" s="1740">
        <f t="shared" si="179"/>
        <v>1</v>
      </c>
      <c r="AP207" s="1687" t="s">
        <v>126</v>
      </c>
      <c r="AQ207" s="1650">
        <f t="shared" si="200"/>
        <v>0</v>
      </c>
      <c r="AR207" s="1651">
        <f t="shared" si="200"/>
        <v>0</v>
      </c>
    </row>
    <row r="208" spans="1:44" ht="14.25" customHeight="1">
      <c r="B208" s="1777" t="s">
        <v>400</v>
      </c>
      <c r="C208" s="2093"/>
      <c r="D208" s="1150">
        <f>SUM(D194:D205)</f>
        <v>900</v>
      </c>
      <c r="E208" s="1761" t="s">
        <v>581</v>
      </c>
      <c r="F208" s="1620">
        <v>120</v>
      </c>
      <c r="G208" s="2075"/>
      <c r="H208" s="2364" t="s">
        <v>54</v>
      </c>
      <c r="I208" s="617">
        <v>0.2</v>
      </c>
      <c r="J208" s="2365">
        <v>0.2</v>
      </c>
      <c r="K208" s="203"/>
      <c r="L208" s="1150"/>
      <c r="M208" s="214"/>
      <c r="N208" s="38"/>
      <c r="O208" s="2098" t="s">
        <v>144</v>
      </c>
      <c r="P208" s="1605"/>
      <c r="Q208" s="1711"/>
      <c r="R208" s="2099">
        <f>S208/1000/0.04</f>
        <v>0.29100000000000004</v>
      </c>
      <c r="S208" s="1608">
        <f>M198+J198</f>
        <v>11.64</v>
      </c>
      <c r="T208" s="2366">
        <f>U208/1000/0.04</f>
        <v>0.23624999999999999</v>
      </c>
      <c r="U208" s="1725">
        <f>G213</f>
        <v>9.4499999999999993</v>
      </c>
      <c r="V208" s="1605">
        <f t="shared" si="191"/>
        <v>0.29100000000000004</v>
      </c>
      <c r="W208" s="1608">
        <f t="shared" si="192"/>
        <v>11.64</v>
      </c>
      <c r="X208" s="1605">
        <f t="shared" si="193"/>
        <v>0.52725</v>
      </c>
      <c r="Y208" s="1530">
        <f t="shared" si="194"/>
        <v>21.09</v>
      </c>
      <c r="AA208" s="1687" t="s">
        <v>434</v>
      </c>
      <c r="AB208" s="1657"/>
      <c r="AC208" s="2347"/>
      <c r="AD208" s="1528"/>
      <c r="AE208" s="1675"/>
      <c r="AF208" s="1528"/>
      <c r="AG208" s="2329"/>
      <c r="AH208" s="1528">
        <f t="shared" si="199"/>
        <v>0</v>
      </c>
      <c r="AI208" s="1608">
        <f t="shared" si="199"/>
        <v>0</v>
      </c>
      <c r="AJ208" s="1528">
        <f t="shared" si="199"/>
        <v>0</v>
      </c>
      <c r="AK208" s="1530">
        <f t="shared" si="199"/>
        <v>0</v>
      </c>
      <c r="AM208" s="1414" t="s">
        <v>137</v>
      </c>
      <c r="AN208" s="1531">
        <f t="shared" si="178"/>
        <v>0</v>
      </c>
      <c r="AO208" s="1740">
        <f t="shared" si="179"/>
        <v>0</v>
      </c>
      <c r="AP208" s="1687" t="s">
        <v>434</v>
      </c>
      <c r="AQ208" s="1650">
        <f t="shared" si="200"/>
        <v>0</v>
      </c>
      <c r="AR208" s="1651">
        <f t="shared" si="200"/>
        <v>0</v>
      </c>
    </row>
    <row r="209" spans="2:47" ht="14.4" customHeight="1">
      <c r="B209" s="1784"/>
      <c r="C209" s="1515" t="s">
        <v>244</v>
      </c>
      <c r="D209" s="1785"/>
      <c r="E209" s="2367" t="s">
        <v>783</v>
      </c>
      <c r="F209" s="1787"/>
      <c r="G209" s="1787"/>
      <c r="H209" s="1787"/>
      <c r="I209" s="1787"/>
      <c r="J209" s="1788"/>
      <c r="K209" s="2368" t="s">
        <v>752</v>
      </c>
      <c r="L209" s="1150"/>
      <c r="M209" s="214"/>
      <c r="N209" s="1483"/>
      <c r="O209" s="1414" t="s">
        <v>50</v>
      </c>
      <c r="P209" s="1734">
        <f>L187</f>
        <v>10</v>
      </c>
      <c r="Q209" s="1782">
        <f>M187</f>
        <v>10</v>
      </c>
      <c r="R209" s="1605"/>
      <c r="S209" s="1672"/>
      <c r="T209" s="1605">
        <f>L213</f>
        <v>7</v>
      </c>
      <c r="U209" s="1624">
        <f>M213</f>
        <v>7</v>
      </c>
      <c r="V209" s="1605">
        <f t="shared" si="191"/>
        <v>10</v>
      </c>
      <c r="W209" s="1608">
        <f t="shared" si="192"/>
        <v>10</v>
      </c>
      <c r="X209" s="1605">
        <f t="shared" si="193"/>
        <v>7</v>
      </c>
      <c r="Y209" s="1530">
        <f t="shared" si="194"/>
        <v>7</v>
      </c>
      <c r="AA209" s="1656"/>
      <c r="AB209" s="1657"/>
      <c r="AC209" s="2369"/>
      <c r="AD209" s="1528"/>
      <c r="AE209" s="1675"/>
      <c r="AF209" s="1528"/>
      <c r="AG209" s="2329"/>
      <c r="AH209" s="1528">
        <f t="shared" si="199"/>
        <v>0</v>
      </c>
      <c r="AI209" s="1608">
        <f t="shared" si="199"/>
        <v>0</v>
      </c>
      <c r="AJ209" s="1528">
        <f t="shared" si="199"/>
        <v>0</v>
      </c>
      <c r="AK209" s="1530">
        <f t="shared" si="199"/>
        <v>0</v>
      </c>
      <c r="AM209" s="1414" t="s">
        <v>136</v>
      </c>
      <c r="AN209" s="1531">
        <f t="shared" si="178"/>
        <v>0</v>
      </c>
      <c r="AO209" s="1740">
        <f t="shared" si="179"/>
        <v>0</v>
      </c>
      <c r="AP209" s="1656"/>
      <c r="AQ209" s="1650">
        <f t="shared" si="200"/>
        <v>0</v>
      </c>
      <c r="AR209" s="1651">
        <f t="shared" si="200"/>
        <v>0</v>
      </c>
    </row>
    <row r="210" spans="2:47" ht="14.25" customHeight="1">
      <c r="B210" s="2252" t="s">
        <v>524</v>
      </c>
      <c r="C210" s="658" t="s">
        <v>525</v>
      </c>
      <c r="D210" s="380">
        <v>200</v>
      </c>
      <c r="E210" s="2370" t="s">
        <v>100</v>
      </c>
      <c r="F210" s="2090" t="s">
        <v>101</v>
      </c>
      <c r="G210" s="2091" t="s">
        <v>102</v>
      </c>
      <c r="H210" s="2370" t="s">
        <v>100</v>
      </c>
      <c r="I210" s="2090" t="s">
        <v>101</v>
      </c>
      <c r="J210" s="2091" t="s">
        <v>102</v>
      </c>
      <c r="K210" s="2370" t="s">
        <v>100</v>
      </c>
      <c r="L210" s="2090" t="s">
        <v>101</v>
      </c>
      <c r="M210" s="2091" t="s">
        <v>102</v>
      </c>
      <c r="N210" s="38"/>
      <c r="O210" s="1414" t="s">
        <v>139</v>
      </c>
      <c r="P210" s="1605"/>
      <c r="Q210" s="1654"/>
      <c r="R210" s="1605"/>
      <c r="S210" s="1530"/>
      <c r="T210" s="1605">
        <f>D212</f>
        <v>15</v>
      </c>
      <c r="U210" s="1655">
        <f>D212</f>
        <v>15</v>
      </c>
      <c r="V210" s="1605">
        <f t="shared" si="191"/>
        <v>0</v>
      </c>
      <c r="W210" s="1608">
        <f t="shared" si="192"/>
        <v>0</v>
      </c>
      <c r="X210" s="1605">
        <f t="shared" si="193"/>
        <v>15</v>
      </c>
      <c r="Y210" s="1530">
        <f t="shared" si="194"/>
        <v>15</v>
      </c>
      <c r="AA210" s="2081" t="s">
        <v>936</v>
      </c>
      <c r="AB210" s="2116">
        <f t="shared" ref="AB210:AG210" si="201">SUM(AB205:AB209)</f>
        <v>0</v>
      </c>
      <c r="AC210" s="2117">
        <f t="shared" si="201"/>
        <v>0</v>
      </c>
      <c r="AD210" s="2118">
        <f t="shared" si="201"/>
        <v>0</v>
      </c>
      <c r="AE210" s="2117">
        <f t="shared" si="201"/>
        <v>0</v>
      </c>
      <c r="AF210" s="2118">
        <f t="shared" si="201"/>
        <v>0</v>
      </c>
      <c r="AG210" s="2117">
        <f t="shared" si="201"/>
        <v>0</v>
      </c>
      <c r="AH210" s="2119">
        <f t="shared" si="199"/>
        <v>0</v>
      </c>
      <c r="AI210" s="2120">
        <f t="shared" si="199"/>
        <v>0</v>
      </c>
      <c r="AJ210" s="2119">
        <f t="shared" si="199"/>
        <v>0</v>
      </c>
      <c r="AK210" s="2121">
        <f t="shared" si="199"/>
        <v>0</v>
      </c>
      <c r="AM210" s="1414" t="s">
        <v>77</v>
      </c>
      <c r="AN210" s="1531">
        <f t="shared" si="178"/>
        <v>0</v>
      </c>
      <c r="AO210" s="1740">
        <f t="shared" si="179"/>
        <v>0</v>
      </c>
      <c r="AP210" s="2081" t="s">
        <v>936</v>
      </c>
      <c r="AQ210" s="1751">
        <f t="shared" si="200"/>
        <v>0</v>
      </c>
      <c r="AR210" s="1651">
        <f t="shared" si="200"/>
        <v>0</v>
      </c>
    </row>
    <row r="211" spans="2:47" ht="15.75" customHeight="1">
      <c r="B211" s="2371" t="s">
        <v>784</v>
      </c>
      <c r="C211" s="2249" t="s">
        <v>998</v>
      </c>
      <c r="D211" s="380">
        <v>90</v>
      </c>
      <c r="E211" s="1693" t="s">
        <v>121</v>
      </c>
      <c r="F211" s="1803">
        <v>84.44</v>
      </c>
      <c r="G211" s="2338">
        <v>58.61</v>
      </c>
      <c r="H211" s="2372" t="s">
        <v>89</v>
      </c>
      <c r="I211" s="2314">
        <v>1.8</v>
      </c>
      <c r="J211" s="2373">
        <v>1.8</v>
      </c>
      <c r="K211" s="2005" t="s">
        <v>92</v>
      </c>
      <c r="L211" s="2006">
        <v>1</v>
      </c>
      <c r="M211" s="2007">
        <v>1</v>
      </c>
      <c r="N211" s="1483"/>
      <c r="O211" s="1414" t="s">
        <v>444</v>
      </c>
      <c r="P211" s="1605"/>
      <c r="Q211" s="1654"/>
      <c r="R211" s="1605"/>
      <c r="S211" s="1530"/>
      <c r="T211" s="1605">
        <f>L211</f>
        <v>1</v>
      </c>
      <c r="U211" s="1655">
        <f>M211</f>
        <v>1</v>
      </c>
      <c r="V211" s="1605">
        <f t="shared" si="191"/>
        <v>0</v>
      </c>
      <c r="W211" s="1608">
        <f t="shared" si="192"/>
        <v>0</v>
      </c>
      <c r="X211" s="1605">
        <f t="shared" si="193"/>
        <v>1</v>
      </c>
      <c r="Y211" s="1530">
        <f t="shared" si="194"/>
        <v>1</v>
      </c>
      <c r="AA211" s="2129" t="s">
        <v>937</v>
      </c>
      <c r="AB211" s="2130">
        <f t="shared" ref="AB211:AG211" si="202">AB203+AB210</f>
        <v>95.240000000000009</v>
      </c>
      <c r="AC211" s="2131">
        <f t="shared" si="202"/>
        <v>76</v>
      </c>
      <c r="AD211" s="2374">
        <f t="shared" si="202"/>
        <v>110.61</v>
      </c>
      <c r="AE211" s="2279">
        <f t="shared" si="202"/>
        <v>89.050000000000011</v>
      </c>
      <c r="AF211" s="2130">
        <f t="shared" si="202"/>
        <v>41.691000000000003</v>
      </c>
      <c r="AG211" s="2132">
        <f t="shared" si="202"/>
        <v>35.020000000000003</v>
      </c>
      <c r="AH211" s="2133">
        <f>AB211+AD211</f>
        <v>205.85000000000002</v>
      </c>
      <c r="AI211" s="2134">
        <f>AC211+AE211</f>
        <v>165.05</v>
      </c>
      <c r="AJ211" s="2133">
        <f t="shared" ref="AJ211" si="203">AD211+AF211</f>
        <v>152.30099999999999</v>
      </c>
      <c r="AK211" s="2135">
        <f t="shared" ref="AK211" si="204">AE211+AG211</f>
        <v>124.07000000000002</v>
      </c>
      <c r="AM211" s="1414" t="s">
        <v>54</v>
      </c>
      <c r="AN211" s="1531">
        <f t="shared" si="178"/>
        <v>2.5499999999999998</v>
      </c>
      <c r="AO211" s="1740">
        <f t="shared" si="179"/>
        <v>2.5499999999999998</v>
      </c>
      <c r="AP211" s="1798" t="s">
        <v>134</v>
      </c>
      <c r="AQ211" s="2375">
        <f t="shared" si="200"/>
        <v>247.54100000000003</v>
      </c>
      <c r="AR211" s="1800">
        <f t="shared" si="200"/>
        <v>200.07000000000002</v>
      </c>
    </row>
    <row r="212" spans="2:47" ht="14.4" customHeight="1">
      <c r="B212" s="1581" t="s">
        <v>9</v>
      </c>
      <c r="C212" s="722" t="s">
        <v>513</v>
      </c>
      <c r="D212" s="2376">
        <v>15</v>
      </c>
      <c r="E212" s="1559" t="s">
        <v>172</v>
      </c>
      <c r="F212" s="1620">
        <v>41.691000000000003</v>
      </c>
      <c r="G212" s="2149">
        <v>35.020000000000003</v>
      </c>
      <c r="H212" s="2377" t="s">
        <v>89</v>
      </c>
      <c r="I212" s="1741">
        <v>1.8</v>
      </c>
      <c r="J212" s="1753">
        <v>1.8</v>
      </c>
      <c r="K212" s="1720" t="s">
        <v>81</v>
      </c>
      <c r="L212" s="1826">
        <v>45</v>
      </c>
      <c r="M212" s="1561"/>
      <c r="N212" s="1483"/>
      <c r="O212" s="1414" t="s">
        <v>137</v>
      </c>
      <c r="P212" s="1605"/>
      <c r="Q212" s="1654"/>
      <c r="R212" s="1605"/>
      <c r="S212" s="1530"/>
      <c r="T212" s="1605"/>
      <c r="U212" s="1655"/>
      <c r="V212" s="1605">
        <f t="shared" si="191"/>
        <v>0</v>
      </c>
      <c r="W212" s="1608">
        <f t="shared" si="192"/>
        <v>0</v>
      </c>
      <c r="X212" s="1605">
        <f t="shared" si="193"/>
        <v>0</v>
      </c>
      <c r="Y212" s="1530">
        <f t="shared" si="194"/>
        <v>0</v>
      </c>
      <c r="AA212" s="2283" t="s">
        <v>415</v>
      </c>
      <c r="AB212" s="1820"/>
      <c r="AC212" s="2284"/>
      <c r="AD212" s="1657"/>
      <c r="AE212" s="1727"/>
      <c r="AF212" s="1657"/>
      <c r="AG212" s="2285"/>
      <c r="AH212" s="1528"/>
      <c r="AI212" s="2286"/>
      <c r="AJ212" s="1528"/>
      <c r="AK212" s="1530"/>
      <c r="AM212" s="1414" t="s">
        <v>116</v>
      </c>
      <c r="AN212" s="1531">
        <f t="shared" si="178"/>
        <v>0</v>
      </c>
      <c r="AO212" s="1740">
        <f t="shared" si="179"/>
        <v>0</v>
      </c>
      <c r="AP212" s="1815" t="s">
        <v>415</v>
      </c>
      <c r="AQ212" s="1531"/>
      <c r="AR212" s="1482"/>
    </row>
    <row r="213" spans="2:47" ht="15" customHeight="1">
      <c r="B213" s="2266" t="s">
        <v>9</v>
      </c>
      <c r="C213" s="658" t="s">
        <v>428</v>
      </c>
      <c r="D213" s="246">
        <v>20</v>
      </c>
      <c r="E213" s="1559" t="s">
        <v>174</v>
      </c>
      <c r="F213" s="2378" t="s">
        <v>799</v>
      </c>
      <c r="G213" s="2149">
        <v>9.4499999999999993</v>
      </c>
      <c r="H213" s="2340" t="s">
        <v>54</v>
      </c>
      <c r="I213" s="1560">
        <v>0.9</v>
      </c>
      <c r="J213" s="1561">
        <v>0.9</v>
      </c>
      <c r="K213" s="1559" t="s">
        <v>50</v>
      </c>
      <c r="L213" s="1620">
        <v>7</v>
      </c>
      <c r="M213" s="1708">
        <v>7</v>
      </c>
      <c r="N213" s="1483"/>
      <c r="O213" s="1414" t="s">
        <v>136</v>
      </c>
      <c r="P213" s="1605"/>
      <c r="Q213" s="1654"/>
      <c r="R213" s="1605"/>
      <c r="S213" s="1530"/>
      <c r="T213" s="1605"/>
      <c r="U213" s="1655"/>
      <c r="V213" s="1605">
        <f t="shared" si="191"/>
        <v>0</v>
      </c>
      <c r="W213" s="1608">
        <f t="shared" si="192"/>
        <v>0</v>
      </c>
      <c r="X213" s="1605">
        <f t="shared" si="193"/>
        <v>0</v>
      </c>
      <c r="Y213" s="1530">
        <f t="shared" si="194"/>
        <v>0</v>
      </c>
      <c r="AA213" s="1819" t="s">
        <v>547</v>
      </c>
      <c r="AB213" s="2143"/>
      <c r="AC213" s="1821"/>
      <c r="AD213" s="1657"/>
      <c r="AE213" s="1532"/>
      <c r="AF213" s="1657"/>
      <c r="AG213" s="2144"/>
      <c r="AH213" s="1528">
        <f t="shared" ref="AH213" si="205">AB213+AD213</f>
        <v>0</v>
      </c>
      <c r="AI213" s="1813">
        <f t="shared" ref="AI213" si="206">AC213+AE213</f>
        <v>0</v>
      </c>
      <c r="AJ213" s="1528">
        <f t="shared" ref="AJ213" si="207">AD213+AF213</f>
        <v>0</v>
      </c>
      <c r="AK213" s="1814">
        <f t="shared" ref="AK213" si="208">AE213+AG213</f>
        <v>0</v>
      </c>
      <c r="AM213" s="1849" t="s">
        <v>167</v>
      </c>
      <c r="AN213" s="1531">
        <f t="shared" si="178"/>
        <v>1.5229999999999999</v>
      </c>
      <c r="AO213" s="1740">
        <f t="shared" si="179"/>
        <v>1.5229999999999999</v>
      </c>
      <c r="AP213" s="1819" t="s">
        <v>547</v>
      </c>
      <c r="AQ213" s="1713">
        <f t="shared" ref="AQ213:AR217" si="209">AB213+AD213+AF213</f>
        <v>0</v>
      </c>
      <c r="AR213" s="1532">
        <f t="shared" si="209"/>
        <v>0</v>
      </c>
    </row>
    <row r="214" spans="2:47" ht="15" customHeight="1">
      <c r="B214" s="778"/>
      <c r="C214" s="1731"/>
      <c r="D214" s="1482"/>
      <c r="E214" s="1571" t="s">
        <v>79</v>
      </c>
      <c r="F214" s="617">
        <v>7.2</v>
      </c>
      <c r="G214" s="2379">
        <v>7.2</v>
      </c>
      <c r="H214" s="1963"/>
      <c r="I214" s="10"/>
      <c r="J214" s="1482"/>
      <c r="K214" s="1720" t="s">
        <v>81</v>
      </c>
      <c r="L214" s="2145">
        <v>150</v>
      </c>
      <c r="M214" s="1561"/>
      <c r="N214" s="1483"/>
      <c r="O214" s="1414" t="s">
        <v>77</v>
      </c>
      <c r="P214" s="1605"/>
      <c r="Q214" s="1654"/>
      <c r="R214" s="1605"/>
      <c r="S214" s="1530"/>
      <c r="T214" s="1605"/>
      <c r="U214" s="1655"/>
      <c r="V214" s="1605">
        <f t="shared" si="191"/>
        <v>0</v>
      </c>
      <c r="W214" s="1608">
        <f t="shared" si="192"/>
        <v>0</v>
      </c>
      <c r="X214" s="1605">
        <f t="shared" si="193"/>
        <v>0</v>
      </c>
      <c r="Y214" s="1530">
        <f t="shared" si="194"/>
        <v>0</v>
      </c>
      <c r="AA214" s="1828" t="s">
        <v>416</v>
      </c>
      <c r="AB214" s="1829">
        <f>I188</f>
        <v>28.26</v>
      </c>
      <c r="AC214" s="2380">
        <f>J188</f>
        <v>20.52</v>
      </c>
      <c r="AD214" s="1657">
        <f>L206</f>
        <v>120</v>
      </c>
      <c r="AE214" s="2147">
        <f>M206</f>
        <v>120</v>
      </c>
      <c r="AF214" s="1528"/>
      <c r="AG214" s="1834"/>
      <c r="AH214" s="1528">
        <f t="shared" ref="AH214:AK216" si="210">AB214+AD214</f>
        <v>148.26</v>
      </c>
      <c r="AI214" s="1813">
        <f t="shared" si="210"/>
        <v>140.52000000000001</v>
      </c>
      <c r="AJ214" s="1528">
        <f t="shared" si="210"/>
        <v>120</v>
      </c>
      <c r="AK214" s="1814">
        <f t="shared" si="210"/>
        <v>120</v>
      </c>
      <c r="AM214" s="1866" t="s">
        <v>163</v>
      </c>
      <c r="AN214" s="1531">
        <f t="shared" si="178"/>
        <v>8.0000000000000002E-3</v>
      </c>
      <c r="AO214" s="1740">
        <f t="shared" si="179"/>
        <v>8.0000000000000002E-3</v>
      </c>
      <c r="AP214" s="1824" t="s">
        <v>416</v>
      </c>
      <c r="AQ214" s="1713">
        <f t="shared" si="209"/>
        <v>148.26</v>
      </c>
      <c r="AR214" s="1532">
        <f t="shared" si="209"/>
        <v>140.52000000000001</v>
      </c>
    </row>
    <row r="215" spans="2:47" ht="14.4" customHeight="1">
      <c r="B215" s="1777" t="s">
        <v>401</v>
      </c>
      <c r="C215" s="1778"/>
      <c r="D215" s="1837">
        <f>SUM(D210:D214)</f>
        <v>325</v>
      </c>
      <c r="E215" s="345"/>
      <c r="F215" s="1780"/>
      <c r="G215" s="2381"/>
      <c r="H215" s="1150"/>
      <c r="I215" s="1150"/>
      <c r="J215" s="214"/>
      <c r="K215" s="2382" t="s">
        <v>326</v>
      </c>
      <c r="L215" s="1838">
        <v>7.5</v>
      </c>
      <c r="M215" s="1839">
        <v>7</v>
      </c>
      <c r="N215" s="1483"/>
      <c r="O215" s="1201" t="s">
        <v>445</v>
      </c>
      <c r="P215" s="1605">
        <f>F190</f>
        <v>0.6</v>
      </c>
      <c r="Q215" s="1654">
        <f>G190</f>
        <v>0.6</v>
      </c>
      <c r="R215" s="1605">
        <f>F201+I200+I208+L203</f>
        <v>1.0499999999999998</v>
      </c>
      <c r="S215" s="1530">
        <f>G201+J208+M203+J200</f>
        <v>1.05</v>
      </c>
      <c r="T215" s="1605">
        <f>I213</f>
        <v>0.9</v>
      </c>
      <c r="U215" s="1655">
        <f>J213</f>
        <v>0.9</v>
      </c>
      <c r="V215" s="1605">
        <f t="shared" si="191"/>
        <v>1.65</v>
      </c>
      <c r="W215" s="1608">
        <f t="shared" si="192"/>
        <v>1.65</v>
      </c>
      <c r="X215" s="1605">
        <f t="shared" si="193"/>
        <v>1.9499999999999997</v>
      </c>
      <c r="Y215" s="1530">
        <f t="shared" si="194"/>
        <v>1.9500000000000002</v>
      </c>
      <c r="AA215" s="1840" t="s">
        <v>417</v>
      </c>
      <c r="AB215" s="1525"/>
      <c r="AC215" s="2383"/>
      <c r="AD215" s="1657"/>
      <c r="AE215" s="2152"/>
      <c r="AF215" s="1812"/>
      <c r="AG215" s="1844"/>
      <c r="AH215" s="1528">
        <f t="shared" si="210"/>
        <v>0</v>
      </c>
      <c r="AI215" s="1813">
        <f t="shared" si="210"/>
        <v>0</v>
      </c>
      <c r="AJ215" s="1528">
        <f t="shared" si="210"/>
        <v>0</v>
      </c>
      <c r="AK215" s="1814">
        <f t="shared" si="210"/>
        <v>0</v>
      </c>
      <c r="AM215" s="1882" t="s">
        <v>409</v>
      </c>
      <c r="AN215" s="1531">
        <f t="shared" si="178"/>
        <v>1.3149999999999999</v>
      </c>
      <c r="AO215" s="1740">
        <f t="shared" si="179"/>
        <v>1.3149999999999999</v>
      </c>
      <c r="AP215" s="1835" t="s">
        <v>417</v>
      </c>
      <c r="AQ215" s="1531">
        <f t="shared" si="209"/>
        <v>0</v>
      </c>
      <c r="AR215" s="1532">
        <f t="shared" si="209"/>
        <v>0</v>
      </c>
    </row>
    <row r="216" spans="2:47" ht="14.4" customHeight="1">
      <c r="N216" s="1483"/>
      <c r="O216" s="1414" t="s">
        <v>446</v>
      </c>
      <c r="P216" s="1605"/>
      <c r="Q216" s="1654"/>
      <c r="R216" s="1605"/>
      <c r="S216" s="1530"/>
      <c r="T216" s="1605"/>
      <c r="U216" s="1655"/>
      <c r="V216" s="1605">
        <f t="shared" si="191"/>
        <v>0</v>
      </c>
      <c r="W216" s="1608">
        <f t="shared" si="192"/>
        <v>0</v>
      </c>
      <c r="X216" s="1605">
        <f t="shared" si="193"/>
        <v>0</v>
      </c>
      <c r="Y216" s="1530">
        <f t="shared" si="194"/>
        <v>0</v>
      </c>
      <c r="AA216" s="1846" t="s">
        <v>418</v>
      </c>
      <c r="AB216" s="1525"/>
      <c r="AC216" s="2383"/>
      <c r="AD216" s="1657"/>
      <c r="AE216" s="2152"/>
      <c r="AF216" s="1528"/>
      <c r="AG216" s="1844"/>
      <c r="AH216" s="1528">
        <f t="shared" si="210"/>
        <v>0</v>
      </c>
      <c r="AI216" s="1813">
        <f t="shared" si="210"/>
        <v>0</v>
      </c>
      <c r="AJ216" s="1528">
        <f t="shared" si="210"/>
        <v>0</v>
      </c>
      <c r="AK216" s="1814">
        <f t="shared" si="210"/>
        <v>0</v>
      </c>
      <c r="AM216" s="1894" t="s">
        <v>135</v>
      </c>
      <c r="AN216" s="1618">
        <f t="shared" si="178"/>
        <v>0.2</v>
      </c>
      <c r="AO216" s="1904">
        <f t="shared" si="179"/>
        <v>0.2</v>
      </c>
      <c r="AP216" s="1845" t="s">
        <v>418</v>
      </c>
      <c r="AQ216" s="1531">
        <f t="shared" si="209"/>
        <v>0</v>
      </c>
      <c r="AR216" s="1532">
        <f t="shared" si="209"/>
        <v>0</v>
      </c>
    </row>
    <row r="217" spans="2:47" ht="12" customHeight="1">
      <c r="N217" s="1483"/>
      <c r="O217" s="1849" t="s">
        <v>167</v>
      </c>
      <c r="P217" s="1850">
        <f t="shared" ref="P217:U217" si="211">P218+P219+P220+P221</f>
        <v>1.5149999999999999</v>
      </c>
      <c r="Q217" s="1851">
        <f t="shared" si="211"/>
        <v>1.5149999999999999</v>
      </c>
      <c r="R217" s="1850">
        <f t="shared" si="211"/>
        <v>8.0000000000000002E-3</v>
      </c>
      <c r="S217" s="1852">
        <f t="shared" si="211"/>
        <v>8.0000000000000002E-3</v>
      </c>
      <c r="T217" s="1853">
        <f t="shared" si="211"/>
        <v>0</v>
      </c>
      <c r="U217" s="1854">
        <f t="shared" si="211"/>
        <v>0</v>
      </c>
      <c r="V217" s="2099">
        <f t="shared" ref="V217:V222" si="212">P217+R217</f>
        <v>1.5229999999999999</v>
      </c>
      <c r="W217" s="1608">
        <f t="shared" si="192"/>
        <v>1.5229999999999999</v>
      </c>
      <c r="X217" s="1605">
        <f t="shared" si="193"/>
        <v>8.0000000000000002E-3</v>
      </c>
      <c r="Y217" s="1530">
        <f t="shared" si="194"/>
        <v>8.0000000000000002E-3</v>
      </c>
      <c r="AA217" s="1855" t="s">
        <v>419</v>
      </c>
      <c r="AB217" s="1610">
        <f>I189</f>
        <v>11.88</v>
      </c>
      <c r="AC217" s="2384">
        <f>J189</f>
        <v>4.9800000000000004</v>
      </c>
      <c r="AD217" s="1737"/>
      <c r="AE217" s="2299"/>
      <c r="AF217" s="1614">
        <f>L215</f>
        <v>7.5</v>
      </c>
      <c r="AG217" s="1860">
        <f>M215</f>
        <v>7</v>
      </c>
      <c r="AH217" s="1614">
        <f>AB217+AD217</f>
        <v>11.88</v>
      </c>
      <c r="AI217" s="1861"/>
      <c r="AJ217" s="1614">
        <f>AD217+AF217</f>
        <v>7.5</v>
      </c>
      <c r="AK217" s="1862"/>
      <c r="AM217" s="1286" t="s">
        <v>98</v>
      </c>
      <c r="AN217" s="1913">
        <f>P222+R222+T222</f>
        <v>14.4</v>
      </c>
      <c r="AO217" s="1914">
        <f>Q222+S222+U222</f>
        <v>14.4</v>
      </c>
      <c r="AP217" s="1848" t="s">
        <v>419</v>
      </c>
      <c r="AQ217" s="1618">
        <f t="shared" si="209"/>
        <v>19.380000000000003</v>
      </c>
      <c r="AR217" s="1619">
        <f t="shared" si="209"/>
        <v>11.98</v>
      </c>
    </row>
    <row r="218" spans="2:47" ht="14.4" customHeight="1">
      <c r="B218" s="10"/>
      <c r="C218" s="4"/>
      <c r="D218" s="10"/>
      <c r="E218" s="10"/>
      <c r="F218" s="10"/>
      <c r="G218" s="10"/>
      <c r="H218" s="2385"/>
      <c r="I218" s="1463"/>
      <c r="J218" s="1977"/>
      <c r="K218" s="10"/>
      <c r="L218" s="10"/>
      <c r="M218" s="10"/>
      <c r="N218" s="1483"/>
      <c r="O218" s="1866" t="s">
        <v>163</v>
      </c>
      <c r="P218" s="1867"/>
      <c r="Q218" s="1868"/>
      <c r="R218" s="1867">
        <f>F202</f>
        <v>8.0000000000000002E-3</v>
      </c>
      <c r="S218" s="1869">
        <f>G202</f>
        <v>8.0000000000000002E-3</v>
      </c>
      <c r="T218" s="1870"/>
      <c r="U218" s="1868"/>
      <c r="V218" s="1871">
        <f t="shared" si="212"/>
        <v>8.0000000000000002E-3</v>
      </c>
      <c r="W218" s="1869">
        <f t="shared" si="192"/>
        <v>8.0000000000000002E-3</v>
      </c>
      <c r="X218" s="1636">
        <f t="shared" si="193"/>
        <v>8.0000000000000002E-3</v>
      </c>
      <c r="Y218" s="1869">
        <f t="shared" si="194"/>
        <v>8.0000000000000002E-3</v>
      </c>
      <c r="AA218" s="1855" t="s">
        <v>551</v>
      </c>
      <c r="AB218" s="1610"/>
      <c r="AC218" s="2384"/>
      <c r="AD218" s="1737"/>
      <c r="AE218" s="2299"/>
      <c r="AF218" s="1614"/>
      <c r="AG218" s="1860"/>
      <c r="AH218" s="1614">
        <f>AB218+AD218</f>
        <v>0</v>
      </c>
      <c r="AI218" s="1861"/>
      <c r="AJ218" s="1614">
        <f>AD218+AF218</f>
        <v>0</v>
      </c>
      <c r="AK218" s="1862"/>
      <c r="AP218" s="1863" t="s">
        <v>420</v>
      </c>
      <c r="AQ218" s="2386">
        <f t="shared" ref="AQ218:AQ229" si="213">AB219+AD219+AF219</f>
        <v>167.64</v>
      </c>
      <c r="AR218" s="1865">
        <f t="shared" ref="AR218:AR229" si="214">AC219+AE219+AG219</f>
        <v>152.5</v>
      </c>
      <c r="AT218" s="10"/>
      <c r="AU218" s="10"/>
    </row>
    <row r="219" spans="2:47" ht="14.25" customHeight="1">
      <c r="B219" s="10"/>
      <c r="C219" s="1653"/>
      <c r="D219" s="10"/>
      <c r="E219" s="1982"/>
      <c r="F219" s="1945"/>
      <c r="G219" s="1946"/>
      <c r="H219" s="2387"/>
      <c r="I219" s="1463"/>
      <c r="J219" s="1942"/>
      <c r="N219" s="1483"/>
      <c r="O219" s="1882" t="s">
        <v>409</v>
      </c>
      <c r="P219" s="1883">
        <f>G192</f>
        <v>1.3149999999999999</v>
      </c>
      <c r="Q219" s="1884">
        <f>G192</f>
        <v>1.3149999999999999</v>
      </c>
      <c r="R219" s="1883"/>
      <c r="S219" s="1885"/>
      <c r="T219" s="1886"/>
      <c r="U219" s="1884"/>
      <c r="V219" s="1871">
        <f t="shared" si="212"/>
        <v>1.3149999999999999</v>
      </c>
      <c r="W219" s="1869">
        <f t="shared" si="192"/>
        <v>1.3149999999999999</v>
      </c>
      <c r="X219" s="1636">
        <f t="shared" si="193"/>
        <v>0</v>
      </c>
      <c r="Y219" s="1869">
        <f t="shared" si="194"/>
        <v>0</v>
      </c>
      <c r="AA219" s="1872" t="s">
        <v>420</v>
      </c>
      <c r="AB219" s="1873">
        <f t="shared" ref="AB219:AG219" si="215">SUM(AB213:AB218)</f>
        <v>40.14</v>
      </c>
      <c r="AC219" s="1874">
        <f t="shared" si="215"/>
        <v>25.5</v>
      </c>
      <c r="AD219" s="1875">
        <f t="shared" si="215"/>
        <v>120</v>
      </c>
      <c r="AE219" s="2169">
        <f t="shared" si="215"/>
        <v>120</v>
      </c>
      <c r="AF219" s="1877">
        <f t="shared" si="215"/>
        <v>7.5</v>
      </c>
      <c r="AG219" s="1878">
        <f t="shared" si="215"/>
        <v>7</v>
      </c>
      <c r="AH219" s="2388">
        <f>AB219+AD219</f>
        <v>160.13999999999999</v>
      </c>
      <c r="AI219" s="1879">
        <f>AC219+AE219</f>
        <v>145.5</v>
      </c>
      <c r="AJ219" s="1877">
        <f>AD219+AF219</f>
        <v>127.5</v>
      </c>
      <c r="AK219" s="1880">
        <f>AE219+AG219</f>
        <v>127</v>
      </c>
      <c r="AP219" s="1881" t="s">
        <v>429</v>
      </c>
      <c r="AQ219" s="1512">
        <f t="shared" si="213"/>
        <v>0</v>
      </c>
      <c r="AR219" s="1513">
        <f t="shared" si="214"/>
        <v>0</v>
      </c>
      <c r="AT219" s="10"/>
      <c r="AU219" s="10"/>
    </row>
    <row r="220" spans="2:47">
      <c r="B220" s="48"/>
      <c r="C220" s="4"/>
      <c r="D220" s="1944"/>
      <c r="H220" s="2389"/>
      <c r="I220" s="10"/>
      <c r="J220" s="10"/>
      <c r="N220" s="1483"/>
      <c r="O220" s="1894" t="s">
        <v>135</v>
      </c>
      <c r="P220" s="1895">
        <f>L188</f>
        <v>0.2</v>
      </c>
      <c r="Q220" s="1896">
        <f>M188</f>
        <v>0.2</v>
      </c>
      <c r="R220" s="1895"/>
      <c r="S220" s="1897"/>
      <c r="T220" s="1898"/>
      <c r="U220" s="1896"/>
      <c r="V220" s="1871">
        <f t="shared" si="212"/>
        <v>0.2</v>
      </c>
      <c r="W220" s="1869">
        <f t="shared" si="192"/>
        <v>0.2</v>
      </c>
      <c r="X220" s="1636">
        <f t="shared" si="193"/>
        <v>0</v>
      </c>
      <c r="Y220" s="1869">
        <f t="shared" si="194"/>
        <v>0</v>
      </c>
      <c r="AA220" s="1881" t="s">
        <v>429</v>
      </c>
      <c r="AB220" s="1887"/>
      <c r="AC220" s="1888"/>
      <c r="AD220" s="1889"/>
      <c r="AE220" s="1890"/>
      <c r="AF220" s="1887"/>
      <c r="AG220" s="1888"/>
      <c r="AH220" s="1509"/>
      <c r="AI220" s="1891"/>
      <c r="AJ220" s="1509">
        <f t="shared" ref="AJ220:AJ230" si="216">AD220+AF220</f>
        <v>0</v>
      </c>
      <c r="AK220" s="1892"/>
      <c r="AP220" s="1893" t="s">
        <v>430</v>
      </c>
      <c r="AQ220" s="1531">
        <f t="shared" si="213"/>
        <v>15</v>
      </c>
      <c r="AR220" s="1532">
        <f t="shared" si="214"/>
        <v>15</v>
      </c>
      <c r="AT220" s="10"/>
      <c r="AU220" s="10"/>
    </row>
    <row r="221" spans="2:47">
      <c r="B221" s="26"/>
      <c r="C221" s="4"/>
      <c r="D221" s="10"/>
      <c r="E221" s="288"/>
      <c r="F221" s="999"/>
      <c r="G221" s="999"/>
      <c r="H221" s="64"/>
      <c r="I221" s="2390"/>
      <c r="J221" s="2391"/>
      <c r="N221" s="1483"/>
      <c r="O221" s="1894" t="s">
        <v>462</v>
      </c>
      <c r="P221" s="1895"/>
      <c r="Q221" s="1896"/>
      <c r="R221" s="1895"/>
      <c r="S221" s="1897"/>
      <c r="T221" s="1898"/>
      <c r="U221" s="1896"/>
      <c r="V221" s="1871">
        <f t="shared" si="212"/>
        <v>0</v>
      </c>
      <c r="W221" s="1869">
        <f t="shared" ref="W221:Y222" si="217">Q221+S221</f>
        <v>0</v>
      </c>
      <c r="X221" s="1636">
        <f t="shared" si="217"/>
        <v>0</v>
      </c>
      <c r="Y221" s="1869">
        <f t="shared" si="217"/>
        <v>0</v>
      </c>
      <c r="AA221" s="1893" t="s">
        <v>430</v>
      </c>
      <c r="AB221" s="1899">
        <f>L186</f>
        <v>15</v>
      </c>
      <c r="AC221" s="1900">
        <f>M186</f>
        <v>15</v>
      </c>
      <c r="AD221" s="1901"/>
      <c r="AE221" s="1902"/>
      <c r="AF221" s="1899"/>
      <c r="AG221" s="1900"/>
      <c r="AH221" s="1528">
        <f t="shared" ref="AH221:AI223" si="218">AB221+AD221</f>
        <v>15</v>
      </c>
      <c r="AI221" s="1903">
        <f t="shared" si="218"/>
        <v>15</v>
      </c>
      <c r="AJ221" s="1528">
        <f t="shared" si="216"/>
        <v>0</v>
      </c>
      <c r="AK221" s="1638">
        <f t="shared" ref="AK221:AK226" si="219">AE221+AG221</f>
        <v>0</v>
      </c>
      <c r="AP221" s="1905" t="s">
        <v>431</v>
      </c>
      <c r="AQ221" s="1618">
        <f t="shared" si="213"/>
        <v>0</v>
      </c>
      <c r="AR221" s="1619">
        <f t="shared" si="214"/>
        <v>0</v>
      </c>
      <c r="AS221" s="1916"/>
      <c r="AT221" s="10"/>
      <c r="AU221" s="10"/>
    </row>
    <row r="222" spans="2:47" ht="15" customHeight="1">
      <c r="B222" s="48"/>
      <c r="C222" s="4"/>
      <c r="D222" s="16"/>
      <c r="N222" s="1483"/>
      <c r="O222" s="1286" t="s">
        <v>98</v>
      </c>
      <c r="P222" s="1918">
        <f>F73</f>
        <v>5.4</v>
      </c>
      <c r="Q222" s="1919">
        <f>G73</f>
        <v>5.4</v>
      </c>
      <c r="R222" s="1918">
        <f>L199</f>
        <v>9</v>
      </c>
      <c r="S222" s="1920">
        <f>M199</f>
        <v>9</v>
      </c>
      <c r="T222" s="1921"/>
      <c r="U222" s="1922"/>
      <c r="V222" s="1923">
        <f t="shared" si="212"/>
        <v>14.4</v>
      </c>
      <c r="W222" s="1924">
        <f t="shared" si="217"/>
        <v>14.4</v>
      </c>
      <c r="X222" s="1923">
        <f t="shared" si="217"/>
        <v>9</v>
      </c>
      <c r="Y222" s="1924">
        <f t="shared" si="217"/>
        <v>9</v>
      </c>
      <c r="AA222" s="1905" t="s">
        <v>499</v>
      </c>
      <c r="AB222" s="1907"/>
      <c r="AC222" s="1908"/>
      <c r="AD222" s="1909"/>
      <c r="AE222" s="1910"/>
      <c r="AF222" s="1907"/>
      <c r="AG222" s="1908"/>
      <c r="AH222" s="1614">
        <f t="shared" si="218"/>
        <v>0</v>
      </c>
      <c r="AI222" s="1911">
        <f t="shared" si="218"/>
        <v>0</v>
      </c>
      <c r="AJ222" s="1614">
        <f t="shared" si="216"/>
        <v>0</v>
      </c>
      <c r="AK222" s="1912">
        <f t="shared" si="219"/>
        <v>0</v>
      </c>
      <c r="AP222" s="1915" t="s">
        <v>432</v>
      </c>
      <c r="AQ222" s="1631">
        <f t="shared" si="213"/>
        <v>15</v>
      </c>
      <c r="AR222" s="1629">
        <f t="shared" si="214"/>
        <v>15</v>
      </c>
      <c r="AS222" s="1916"/>
      <c r="AT222" s="10"/>
      <c r="AU222" s="10"/>
    </row>
    <row r="223" spans="2:47" ht="13.5" customHeight="1">
      <c r="B223" s="10"/>
      <c r="C223" s="1003"/>
      <c r="D223" s="8"/>
      <c r="N223" s="1483"/>
      <c r="O223" s="1982"/>
      <c r="P223" s="17"/>
      <c r="Q223" s="1917"/>
      <c r="S223" s="4"/>
      <c r="T223" s="17"/>
      <c r="U223" s="1917"/>
      <c r="V223" s="10"/>
      <c r="AA223" s="1915" t="s">
        <v>432</v>
      </c>
      <c r="AB223" s="1925">
        <f t="shared" ref="AB223:AG223" si="220">AB220+AB221+AB222</f>
        <v>15</v>
      </c>
      <c r="AC223" s="1633">
        <f t="shared" si="220"/>
        <v>15</v>
      </c>
      <c r="AD223" s="1926">
        <f t="shared" si="220"/>
        <v>0</v>
      </c>
      <c r="AE223" s="1630">
        <f t="shared" si="220"/>
        <v>0</v>
      </c>
      <c r="AF223" s="1925">
        <f t="shared" si="220"/>
        <v>0</v>
      </c>
      <c r="AG223" s="1633">
        <f t="shared" si="220"/>
        <v>0</v>
      </c>
      <c r="AH223" s="1631">
        <f t="shared" si="218"/>
        <v>15</v>
      </c>
      <c r="AI223" s="1632">
        <f t="shared" si="218"/>
        <v>15</v>
      </c>
      <c r="AJ223" s="1631">
        <f t="shared" si="216"/>
        <v>0</v>
      </c>
      <c r="AK223" s="1633">
        <f t="shared" si="219"/>
        <v>0</v>
      </c>
      <c r="AP223" s="1927" t="s">
        <v>273</v>
      </c>
      <c r="AQ223" s="1512">
        <f t="shared" si="213"/>
        <v>161.16</v>
      </c>
      <c r="AR223" s="1513">
        <f t="shared" si="214"/>
        <v>138.18</v>
      </c>
      <c r="AS223" s="1916"/>
      <c r="AT223" s="10"/>
      <c r="AU223" s="10"/>
    </row>
    <row r="224" spans="2:47" ht="13.5" customHeight="1">
      <c r="B224" s="26"/>
      <c r="C224" s="4"/>
      <c r="D224" s="16"/>
      <c r="L224" s="17"/>
      <c r="M224" s="1772"/>
      <c r="N224" s="1483"/>
      <c r="O224" s="4"/>
      <c r="P224" s="17"/>
      <c r="Q224" s="1772"/>
      <c r="S224" s="10"/>
      <c r="T224" s="10"/>
      <c r="U224" s="10"/>
      <c r="V224" s="10"/>
      <c r="AA224" s="1927" t="s">
        <v>424</v>
      </c>
      <c r="AB224" s="1505">
        <f>F185</f>
        <v>82.8</v>
      </c>
      <c r="AC224" s="1928">
        <f>G185</f>
        <v>71.58</v>
      </c>
      <c r="AD224" s="1509">
        <f>L195</f>
        <v>78.36</v>
      </c>
      <c r="AE224" s="1929">
        <f>M195</f>
        <v>66.599999999999994</v>
      </c>
      <c r="AF224" s="1505"/>
      <c r="AG224" s="1928"/>
      <c r="AH224" s="1509"/>
      <c r="AI224" s="1930">
        <f>AC224+AE224</f>
        <v>138.18</v>
      </c>
      <c r="AJ224" s="1509">
        <f t="shared" si="216"/>
        <v>78.36</v>
      </c>
      <c r="AK224" s="1931">
        <f t="shared" si="219"/>
        <v>66.599999999999994</v>
      </c>
      <c r="AP224" s="1932" t="s">
        <v>152</v>
      </c>
      <c r="AQ224" s="1618">
        <f t="shared" si="213"/>
        <v>0</v>
      </c>
      <c r="AR224" s="1619">
        <f t="shared" si="214"/>
        <v>0</v>
      </c>
      <c r="AS224" s="38"/>
      <c r="AT224" s="10"/>
      <c r="AU224" s="10"/>
    </row>
    <row r="225" spans="2:47" ht="14.25" customHeight="1">
      <c r="B225" s="10"/>
      <c r="C225" s="1003"/>
      <c r="D225" s="10"/>
      <c r="L225" s="2392"/>
      <c r="M225" s="2393"/>
      <c r="N225" s="1483"/>
      <c r="O225" s="4"/>
      <c r="P225" s="17"/>
      <c r="Q225" s="1917"/>
      <c r="S225" s="4"/>
      <c r="T225" s="17"/>
      <c r="U225" s="1917"/>
      <c r="V225" s="10"/>
      <c r="W225" s="1948"/>
      <c r="Y225" s="1948"/>
      <c r="AA225" s="1932" t="s">
        <v>425</v>
      </c>
      <c r="AB225" s="1610"/>
      <c r="AC225" s="1934"/>
      <c r="AD225" s="1614"/>
      <c r="AE225" s="1935"/>
      <c r="AF225" s="1610"/>
      <c r="AG225" s="1934"/>
      <c r="AH225" s="1614">
        <f>AB225+AD225</f>
        <v>0</v>
      </c>
      <c r="AI225" s="1936">
        <f>AC225+AE225</f>
        <v>0</v>
      </c>
      <c r="AJ225" s="1614">
        <f t="shared" si="216"/>
        <v>0</v>
      </c>
      <c r="AK225" s="1937">
        <f t="shared" si="219"/>
        <v>0</v>
      </c>
      <c r="AP225" s="1939" t="s">
        <v>421</v>
      </c>
      <c r="AQ225" s="1940">
        <f t="shared" si="213"/>
        <v>161.16</v>
      </c>
      <c r="AR225" s="1941">
        <f t="shared" si="214"/>
        <v>138.18</v>
      </c>
      <c r="AS225" s="38"/>
      <c r="AT225" s="10"/>
      <c r="AU225" s="10"/>
    </row>
    <row r="226" spans="2:47" ht="14.4" customHeight="1">
      <c r="B226" s="10"/>
      <c r="C226" s="1653"/>
      <c r="D226" s="10"/>
      <c r="L226" s="1463"/>
      <c r="M226" s="1942"/>
      <c r="N226" s="1483"/>
      <c r="S226" s="10"/>
      <c r="T226" s="10"/>
      <c r="U226" s="10"/>
      <c r="V226" s="10"/>
      <c r="W226" s="1948"/>
      <c r="Y226" s="1948"/>
      <c r="AA226" s="1939" t="s">
        <v>421</v>
      </c>
      <c r="AB226" s="1949">
        <f t="shared" ref="AB226:AG226" si="221">SUM(AB224:AB225)</f>
        <v>82.8</v>
      </c>
      <c r="AC226" s="1950">
        <f t="shared" si="221"/>
        <v>71.58</v>
      </c>
      <c r="AD226" s="1951">
        <f t="shared" si="221"/>
        <v>78.36</v>
      </c>
      <c r="AE226" s="1941">
        <f t="shared" si="221"/>
        <v>66.599999999999994</v>
      </c>
      <c r="AF226" s="1949">
        <f t="shared" si="221"/>
        <v>0</v>
      </c>
      <c r="AG226" s="1950">
        <f t="shared" si="221"/>
        <v>0</v>
      </c>
      <c r="AH226" s="1940">
        <f>AB226+AD226</f>
        <v>161.16</v>
      </c>
      <c r="AI226" s="1952">
        <f>AC226+AE226</f>
        <v>138.18</v>
      </c>
      <c r="AJ226" s="1940">
        <f t="shared" si="216"/>
        <v>78.36</v>
      </c>
      <c r="AK226" s="1953">
        <f t="shared" si="219"/>
        <v>66.599999999999994</v>
      </c>
      <c r="AN226" s="1938"/>
      <c r="AO226" s="12"/>
      <c r="AP226" s="1955" t="s">
        <v>271</v>
      </c>
      <c r="AQ226" s="1512">
        <f t="shared" si="213"/>
        <v>0</v>
      </c>
      <c r="AR226" s="1513">
        <f t="shared" si="214"/>
        <v>0</v>
      </c>
      <c r="AS226" s="38"/>
      <c r="AT226" s="10"/>
      <c r="AU226" s="10"/>
    </row>
    <row r="227" spans="2:47" ht="14.25" customHeight="1">
      <c r="B227" s="10"/>
      <c r="C227" s="1653"/>
      <c r="D227" s="10"/>
      <c r="K227" s="27"/>
      <c r="L227" s="999"/>
      <c r="M227" s="1985"/>
      <c r="N227" s="1483"/>
      <c r="S227" s="4"/>
      <c r="T227" s="17"/>
      <c r="U227" s="1772"/>
      <c r="V227" s="10"/>
      <c r="W227" s="1964"/>
      <c r="Y227" s="1964"/>
      <c r="AA227" s="1955" t="s">
        <v>271</v>
      </c>
      <c r="AB227" s="1887"/>
      <c r="AC227" s="1957"/>
      <c r="AD227" s="1889"/>
      <c r="AE227" s="1958"/>
      <c r="AF227" s="1887"/>
      <c r="AG227" s="1957"/>
      <c r="AH227" s="1509"/>
      <c r="AI227" s="1959"/>
      <c r="AJ227" s="1509">
        <f t="shared" si="216"/>
        <v>0</v>
      </c>
      <c r="AK227" s="1960"/>
      <c r="AN227" s="1938"/>
      <c r="AO227" s="1954"/>
      <c r="AP227" s="1962" t="s">
        <v>103</v>
      </c>
      <c r="AQ227" s="1531">
        <f t="shared" si="213"/>
        <v>0</v>
      </c>
      <c r="AR227" s="1532">
        <f t="shared" si="214"/>
        <v>0</v>
      </c>
      <c r="AS227" s="38"/>
      <c r="AT227" s="10"/>
      <c r="AU227" s="10"/>
    </row>
    <row r="228" spans="2:47" ht="15.75" customHeight="1">
      <c r="B228" s="10"/>
      <c r="C228" s="1653"/>
      <c r="D228" s="10"/>
      <c r="E228" s="4"/>
      <c r="F228" s="17"/>
      <c r="G228" s="1772"/>
      <c r="H228" s="2177"/>
      <c r="I228" s="48"/>
      <c r="J228" s="1906"/>
      <c r="K228" s="27"/>
      <c r="L228" s="999"/>
      <c r="M228" s="999"/>
      <c r="N228" s="1483"/>
      <c r="O228" s="38"/>
      <c r="Q228" s="137"/>
      <c r="S228" s="10"/>
      <c r="T228" s="10"/>
      <c r="U228" s="10"/>
      <c r="V228" s="10"/>
      <c r="W228" s="1963"/>
      <c r="Y228" s="1963"/>
      <c r="AA228" s="1962" t="s">
        <v>103</v>
      </c>
      <c r="AB228" s="1899"/>
      <c r="AC228" s="1965"/>
      <c r="AD228" s="1901"/>
      <c r="AE228" s="1966"/>
      <c r="AF228" s="1899"/>
      <c r="AG228" s="1965"/>
      <c r="AH228" s="1528">
        <f t="shared" ref="AH228:AI230" si="222">AB228+AD228</f>
        <v>0</v>
      </c>
      <c r="AI228" s="1967">
        <f t="shared" si="222"/>
        <v>0</v>
      </c>
      <c r="AJ228" s="1528">
        <f t="shared" si="216"/>
        <v>0</v>
      </c>
      <c r="AK228" s="1968">
        <f>AE228+AG228</f>
        <v>0</v>
      </c>
      <c r="AN228" s="1961"/>
      <c r="AO228" s="43"/>
      <c r="AP228" s="1969" t="s">
        <v>272</v>
      </c>
      <c r="AQ228" s="1618">
        <f t="shared" si="213"/>
        <v>0</v>
      </c>
      <c r="AR228" s="1619">
        <f t="shared" si="214"/>
        <v>0</v>
      </c>
      <c r="AS228" s="38"/>
      <c r="AT228" s="10"/>
      <c r="AU228" s="10"/>
    </row>
    <row r="229" spans="2:47" ht="15" customHeight="1">
      <c r="B229" s="10"/>
      <c r="C229" s="1653"/>
      <c r="D229" s="10"/>
      <c r="E229" s="4"/>
      <c r="F229" s="17"/>
      <c r="G229" s="1772"/>
      <c r="H229" s="2177"/>
      <c r="I229" s="17"/>
      <c r="J229" s="1917"/>
      <c r="K229" s="1985"/>
      <c r="L229" s="1956"/>
      <c r="M229" s="1760"/>
      <c r="N229" s="1483"/>
      <c r="O229" s="38"/>
      <c r="Q229" s="1963"/>
      <c r="S229" s="10"/>
      <c r="T229" s="10"/>
      <c r="U229" s="10"/>
      <c r="V229" s="10"/>
      <c r="W229" s="1964"/>
      <c r="Y229" s="1963"/>
      <c r="AA229" s="1969" t="s">
        <v>272</v>
      </c>
      <c r="AB229" s="1907"/>
      <c r="AC229" s="1970"/>
      <c r="AD229" s="1909"/>
      <c r="AE229" s="2174"/>
      <c r="AF229" s="1907"/>
      <c r="AG229" s="1970"/>
      <c r="AH229" s="1614">
        <f t="shared" si="222"/>
        <v>0</v>
      </c>
      <c r="AI229" s="1972">
        <f t="shared" si="222"/>
        <v>0</v>
      </c>
      <c r="AJ229" s="1614">
        <f t="shared" si="216"/>
        <v>0</v>
      </c>
      <c r="AK229" s="1973">
        <f>AE229+AG229</f>
        <v>0</v>
      </c>
      <c r="AP229" s="1974" t="s">
        <v>422</v>
      </c>
      <c r="AQ229" s="1975">
        <f t="shared" si="213"/>
        <v>0</v>
      </c>
      <c r="AR229" s="1976">
        <f t="shared" si="214"/>
        <v>0</v>
      </c>
      <c r="AS229" s="38"/>
      <c r="AT229" s="10"/>
      <c r="AU229" s="10"/>
    </row>
    <row r="230" spans="2:47" ht="13.5" customHeight="1">
      <c r="B230" s="10"/>
      <c r="C230" s="1653"/>
      <c r="D230" s="10"/>
      <c r="E230" s="4"/>
      <c r="F230" s="17"/>
      <c r="G230" s="1772"/>
      <c r="H230" s="2177"/>
      <c r="I230" s="1463"/>
      <c r="J230" s="1942"/>
      <c r="K230" s="4"/>
      <c r="L230" s="17"/>
      <c r="M230" s="1917"/>
      <c r="N230" s="1483"/>
      <c r="O230" s="10"/>
      <c r="Q230" s="1947"/>
      <c r="S230" s="10"/>
      <c r="T230" s="10"/>
      <c r="U230" s="10"/>
      <c r="V230" s="10"/>
      <c r="W230" s="2394"/>
      <c r="Y230" s="2394"/>
      <c r="AA230" s="1978" t="s">
        <v>422</v>
      </c>
      <c r="AB230" s="1979">
        <f t="shared" ref="AB230:AG230" si="223">AB227+AB228+AB229</f>
        <v>0</v>
      </c>
      <c r="AC230" s="1878">
        <f t="shared" si="223"/>
        <v>0</v>
      </c>
      <c r="AD230" s="1979">
        <f t="shared" si="223"/>
        <v>0</v>
      </c>
      <c r="AE230" s="1878">
        <f t="shared" si="223"/>
        <v>0</v>
      </c>
      <c r="AF230" s="1979">
        <f t="shared" si="223"/>
        <v>0</v>
      </c>
      <c r="AG230" s="1878">
        <f t="shared" si="223"/>
        <v>0</v>
      </c>
      <c r="AH230" s="1877">
        <f t="shared" si="222"/>
        <v>0</v>
      </c>
      <c r="AI230" s="1879">
        <f t="shared" si="222"/>
        <v>0</v>
      </c>
      <c r="AJ230" s="1877">
        <f t="shared" si="216"/>
        <v>0</v>
      </c>
      <c r="AK230" s="1880">
        <f>AE230+AG230</f>
        <v>0</v>
      </c>
      <c r="AP230" s="38"/>
      <c r="AQ230" s="10"/>
      <c r="AS230" s="10"/>
    </row>
    <row r="231" spans="2:47" ht="13.5" customHeight="1">
      <c r="B231" s="10"/>
      <c r="C231" s="1653"/>
      <c r="D231" s="10"/>
      <c r="E231" s="4"/>
      <c r="F231" s="17"/>
      <c r="G231" s="1942"/>
      <c r="H231" s="121"/>
      <c r="I231" s="17"/>
      <c r="J231" s="1772"/>
      <c r="K231" s="4"/>
      <c r="L231" s="17"/>
      <c r="M231" s="1917"/>
      <c r="N231" s="1483"/>
      <c r="O231" s="10"/>
      <c r="Q231" s="1947"/>
      <c r="S231" s="10"/>
      <c r="T231" s="10"/>
      <c r="U231" s="10"/>
      <c r="V231" s="10"/>
      <c r="W231" s="2394"/>
      <c r="Y231" s="2394"/>
      <c r="AA231" s="38"/>
      <c r="AC231" s="1963"/>
      <c r="AE231" s="1963"/>
      <c r="AG231" s="38"/>
      <c r="AI231" s="2395"/>
      <c r="AK231" s="2396"/>
      <c r="AP231" s="38"/>
      <c r="AQ231" s="10"/>
      <c r="AS231" s="10"/>
    </row>
    <row r="232" spans="2:47" ht="14.25" customHeight="1">
      <c r="C232" s="1455" t="s">
        <v>240</v>
      </c>
      <c r="G232" s="2"/>
      <c r="H232" s="2"/>
      <c r="I232" s="2"/>
      <c r="L232" s="2"/>
      <c r="N232" s="1483"/>
      <c r="S232" s="4"/>
      <c r="T232" s="1463"/>
      <c r="U232" s="1942"/>
      <c r="V232" s="10"/>
      <c r="AA232" t="s">
        <v>402</v>
      </c>
      <c r="AP232" s="1987"/>
      <c r="AQ232" s="38"/>
      <c r="AR232" s="10"/>
    </row>
    <row r="233" spans="2:47" ht="15" customHeight="1">
      <c r="C233"/>
      <c r="D233" s="74" t="s">
        <v>577</v>
      </c>
      <c r="F233" s="1460"/>
      <c r="L233" s="1461" t="s">
        <v>118</v>
      </c>
      <c r="N233" s="1483"/>
      <c r="AA233" s="74" t="str">
        <f>B238</f>
        <v xml:space="preserve">  5 - й   день</v>
      </c>
      <c r="AB233" s="73" t="s">
        <v>450</v>
      </c>
      <c r="AG233" s="1462" t="s">
        <v>143</v>
      </c>
      <c r="AI233" s="85" t="s">
        <v>403</v>
      </c>
      <c r="AJ233" s="83"/>
      <c r="AT233" s="1463"/>
      <c r="AU233" s="1464"/>
    </row>
    <row r="234" spans="2:47">
      <c r="B234" s="2" t="s">
        <v>235</v>
      </c>
      <c r="C234" s="2"/>
      <c r="D234" s="1465"/>
      <c r="F234" s="1462" t="s">
        <v>143</v>
      </c>
      <c r="I234" s="1466"/>
      <c r="J234" s="1467" t="s">
        <v>1075</v>
      </c>
      <c r="K234" s="1468"/>
      <c r="N234" s="1483"/>
      <c r="O234" t="s">
        <v>402</v>
      </c>
      <c r="AP234" s="1787"/>
      <c r="AQ234" s="1787"/>
      <c r="AR234" s="1788"/>
      <c r="AT234" s="1469"/>
      <c r="AU234" s="1469"/>
    </row>
    <row r="235" spans="2:47">
      <c r="B235" s="2"/>
      <c r="N235" s="1483"/>
      <c r="O235" s="74" t="str">
        <f>B238</f>
        <v xml:space="preserve">  5 - й   день</v>
      </c>
      <c r="P235" s="73" t="s">
        <v>450</v>
      </c>
      <c r="U235" s="1462" t="s">
        <v>143</v>
      </c>
      <c r="W235" s="85" t="s">
        <v>403</v>
      </c>
      <c r="X235" s="83"/>
      <c r="Y235" s="1473"/>
      <c r="AA235" s="1474" t="s">
        <v>321</v>
      </c>
      <c r="AB235" s="1475" t="s">
        <v>404</v>
      </c>
      <c r="AC235" s="1476"/>
      <c r="AD235" s="1475" t="s">
        <v>405</v>
      </c>
      <c r="AE235" s="1476"/>
      <c r="AF235" s="1475" t="s">
        <v>406</v>
      </c>
      <c r="AG235" s="1476"/>
      <c r="AH235" s="1475" t="s">
        <v>410</v>
      </c>
      <c r="AI235" s="1476"/>
      <c r="AJ235" s="1477" t="s">
        <v>411</v>
      </c>
      <c r="AK235" s="1476"/>
      <c r="AM235" s="999" t="s">
        <v>412</v>
      </c>
      <c r="AO235" s="10"/>
      <c r="AP235" s="1474" t="s">
        <v>321</v>
      </c>
      <c r="AQ235" s="1478" t="s">
        <v>413</v>
      </c>
      <c r="AR235" s="1479"/>
      <c r="AT235" s="1469"/>
      <c r="AU235" s="1469"/>
    </row>
    <row r="236" spans="2:47" ht="14.4" customHeight="1">
      <c r="B236" s="1470" t="s">
        <v>2</v>
      </c>
      <c r="C236" s="905" t="s">
        <v>3</v>
      </c>
      <c r="D236" s="1471" t="s">
        <v>4</v>
      </c>
      <c r="E236" s="355" t="s">
        <v>61</v>
      </c>
      <c r="F236" s="484"/>
      <c r="G236" s="484"/>
      <c r="H236" s="484"/>
      <c r="I236" s="484"/>
      <c r="J236" s="484"/>
      <c r="K236" s="484"/>
      <c r="L236" s="484"/>
      <c r="M236" s="171"/>
      <c r="N236" s="1483"/>
      <c r="AA236" s="1484" t="s">
        <v>437</v>
      </c>
      <c r="AB236" s="1485" t="s">
        <v>101</v>
      </c>
      <c r="AC236" s="1486" t="s">
        <v>102</v>
      </c>
      <c r="AD236" s="1487" t="s">
        <v>101</v>
      </c>
      <c r="AE236" s="1488" t="s">
        <v>102</v>
      </c>
      <c r="AF236" s="1487" t="s">
        <v>101</v>
      </c>
      <c r="AG236" s="1488" t="s">
        <v>102</v>
      </c>
      <c r="AH236" s="1485" t="s">
        <v>101</v>
      </c>
      <c r="AI236" s="1489" t="s">
        <v>102</v>
      </c>
      <c r="AJ236" s="1490" t="s">
        <v>101</v>
      </c>
      <c r="AK236" s="1489" t="s">
        <v>102</v>
      </c>
      <c r="AM236" s="203"/>
      <c r="AO236" s="1150"/>
      <c r="AP236" s="1150"/>
      <c r="AQ236" s="1491" t="s">
        <v>101</v>
      </c>
      <c r="AR236" s="1492" t="s">
        <v>102</v>
      </c>
      <c r="AT236" s="17"/>
      <c r="AU236" s="17"/>
    </row>
    <row r="237" spans="2:47">
      <c r="B237" s="1480" t="s">
        <v>5</v>
      </c>
      <c r="C237"/>
      <c r="D237" s="1481" t="s">
        <v>62</v>
      </c>
      <c r="E237" s="203"/>
      <c r="F237" s="1150"/>
      <c r="G237" s="1150"/>
      <c r="H237" s="2397"/>
      <c r="I237" s="1150"/>
      <c r="J237" s="1150"/>
      <c r="K237" s="1150"/>
      <c r="L237" s="1150"/>
      <c r="M237" s="214"/>
      <c r="N237" s="1483"/>
      <c r="O237" s="1501" t="s">
        <v>441</v>
      </c>
      <c r="P237" s="1502"/>
      <c r="Q237" s="1502"/>
      <c r="R237" s="1502"/>
      <c r="S237" s="1502"/>
      <c r="T237" s="1502"/>
      <c r="U237" s="1502"/>
      <c r="V237" s="1502"/>
      <c r="W237" s="1502"/>
      <c r="X237" s="1502"/>
      <c r="Y237" s="1503"/>
      <c r="AA237" s="1504" t="s">
        <v>69</v>
      </c>
      <c r="AB237" s="1505"/>
      <c r="AC237" s="1506"/>
      <c r="AD237" s="1505"/>
      <c r="AE237" s="1507"/>
      <c r="AF237" s="1505"/>
      <c r="AG237" s="1508"/>
      <c r="AH237" s="1509">
        <f t="shared" ref="AH237:AH246" si="224">AB237+AD237</f>
        <v>0</v>
      </c>
      <c r="AI237" s="1510">
        <f t="shared" ref="AI237:AI246" si="225">AC237+AE237</f>
        <v>0</v>
      </c>
      <c r="AJ237" s="1509">
        <f t="shared" ref="AJ237:AJ246" si="226">AD237+AF237</f>
        <v>0</v>
      </c>
      <c r="AK237" s="1511">
        <f t="shared" ref="AK237:AK246" si="227">AE237+AG237</f>
        <v>0</v>
      </c>
      <c r="AM237" s="1474" t="s">
        <v>321</v>
      </c>
      <c r="AN237" s="1568" t="s">
        <v>413</v>
      </c>
      <c r="AO237" s="1569"/>
      <c r="AP237" s="1504" t="s">
        <v>69</v>
      </c>
      <c r="AQ237" s="1512">
        <f t="shared" ref="AQ237:AQ245" si="228">AB237+AD237+AF237</f>
        <v>0</v>
      </c>
      <c r="AR237" s="1513">
        <f t="shared" ref="AR237:AR245" si="229">AC237+AE237+AG237</f>
        <v>0</v>
      </c>
      <c r="AT237" s="17"/>
      <c r="AU237" s="17"/>
    </row>
    <row r="238" spans="2:47" ht="14.25" customHeight="1">
      <c r="B238" s="2183" t="s">
        <v>283</v>
      </c>
      <c r="C238" s="484"/>
      <c r="D238" s="484"/>
      <c r="E238" s="2037" t="s">
        <v>148</v>
      </c>
      <c r="F238" s="1756"/>
      <c r="G238" s="1757"/>
      <c r="H238" s="2398" t="s">
        <v>505</v>
      </c>
      <c r="I238" s="2399"/>
      <c r="J238" s="2400"/>
      <c r="K238" s="1755" t="s">
        <v>873</v>
      </c>
      <c r="L238" s="2401"/>
      <c r="M238" s="2402"/>
      <c r="N238" s="1483"/>
      <c r="O238" s="562"/>
      <c r="P238" s="35" t="s">
        <v>442</v>
      </c>
      <c r="Q238" s="35"/>
      <c r="R238" s="35"/>
      <c r="S238" s="35"/>
      <c r="T238" s="35"/>
      <c r="U238" s="35"/>
      <c r="V238" s="35"/>
      <c r="W238" s="35"/>
      <c r="X238" s="35"/>
      <c r="Y238" s="1522"/>
      <c r="AA238" s="1504" t="s">
        <v>71</v>
      </c>
      <c r="AB238" s="1525"/>
      <c r="AC238" s="1567"/>
      <c r="AD238" s="1525"/>
      <c r="AE238" s="1526"/>
      <c r="AF238" s="1525"/>
      <c r="AG238" s="1527"/>
      <c r="AH238" s="1528">
        <f t="shared" si="224"/>
        <v>0</v>
      </c>
      <c r="AI238" s="1529">
        <f t="shared" si="225"/>
        <v>0</v>
      </c>
      <c r="AJ238" s="1528">
        <f t="shared" si="226"/>
        <v>0</v>
      </c>
      <c r="AK238" s="1530">
        <f t="shared" si="227"/>
        <v>0</v>
      </c>
      <c r="AM238" s="204"/>
      <c r="AN238" s="1579" t="s">
        <v>101</v>
      </c>
      <c r="AO238" s="1580" t="s">
        <v>102</v>
      </c>
      <c r="AP238" s="1504" t="s">
        <v>71</v>
      </c>
      <c r="AQ238" s="1531">
        <f t="shared" si="228"/>
        <v>0</v>
      </c>
      <c r="AR238" s="1532">
        <f t="shared" si="229"/>
        <v>0</v>
      </c>
      <c r="AT238" s="10"/>
      <c r="AU238" s="10"/>
    </row>
    <row r="239" spans="2:47" ht="14.4" customHeight="1">
      <c r="B239" s="355"/>
      <c r="C239" s="404" t="s">
        <v>158</v>
      </c>
      <c r="D239" s="171"/>
      <c r="E239" s="2403" t="s">
        <v>509</v>
      </c>
      <c r="F239" s="1765"/>
      <c r="G239" s="1766"/>
      <c r="H239" s="2368" t="s">
        <v>506</v>
      </c>
      <c r="I239" s="2404"/>
      <c r="J239" s="2405"/>
      <c r="K239" s="2064" t="s">
        <v>969</v>
      </c>
      <c r="L239" s="1150"/>
      <c r="M239" s="214"/>
      <c r="N239" s="1483"/>
      <c r="AA239" s="1504" t="s">
        <v>72</v>
      </c>
      <c r="AB239" s="1543"/>
      <c r="AC239" s="1524"/>
      <c r="AD239" s="1543"/>
      <c r="AE239" s="1544"/>
      <c r="AF239" s="1543"/>
      <c r="AG239" s="1545"/>
      <c r="AH239" s="1528">
        <f t="shared" si="224"/>
        <v>0</v>
      </c>
      <c r="AI239" s="1529">
        <f t="shared" si="225"/>
        <v>0</v>
      </c>
      <c r="AJ239" s="1528">
        <f t="shared" si="226"/>
        <v>0</v>
      </c>
      <c r="AK239" s="1530">
        <f t="shared" si="227"/>
        <v>0</v>
      </c>
      <c r="AM239" s="2008" t="s">
        <v>133</v>
      </c>
      <c r="AN239" s="1596">
        <f t="shared" ref="AN239:AN244" si="230">P243+R243+T243</f>
        <v>40</v>
      </c>
      <c r="AO239" s="1597">
        <f t="shared" ref="AO239:AO244" si="231">Q243+S243+U243</f>
        <v>40</v>
      </c>
      <c r="AP239" s="1504" t="s">
        <v>72</v>
      </c>
      <c r="AQ239" s="1531">
        <f t="shared" si="228"/>
        <v>0</v>
      </c>
      <c r="AR239" s="1532">
        <f t="shared" si="229"/>
        <v>0</v>
      </c>
      <c r="AT239" s="10"/>
      <c r="AU239" s="10"/>
    </row>
    <row r="240" spans="2:47" ht="13.5" customHeight="1">
      <c r="B240" s="2406" t="s">
        <v>966</v>
      </c>
      <c r="C240" s="661" t="s">
        <v>965</v>
      </c>
      <c r="D240" s="642">
        <v>60</v>
      </c>
      <c r="E240" s="2290" t="s">
        <v>100</v>
      </c>
      <c r="F240" s="2090" t="s">
        <v>101</v>
      </c>
      <c r="G240" s="2091" t="s">
        <v>102</v>
      </c>
      <c r="H240" s="2290" t="s">
        <v>100</v>
      </c>
      <c r="I240" s="2090" t="s">
        <v>101</v>
      </c>
      <c r="J240" s="2091" t="s">
        <v>102</v>
      </c>
      <c r="K240" s="1677" t="s">
        <v>100</v>
      </c>
      <c r="L240" s="1541" t="s">
        <v>101</v>
      </c>
      <c r="M240" s="1542" t="s">
        <v>102</v>
      </c>
      <c r="N240" s="1483"/>
      <c r="AA240" s="1504" t="s">
        <v>73</v>
      </c>
      <c r="AB240" s="1525"/>
      <c r="AC240" s="1556"/>
      <c r="AD240" s="1525">
        <f>F254</f>
        <v>12</v>
      </c>
      <c r="AE240" s="2407">
        <f>G254</f>
        <v>11.8</v>
      </c>
      <c r="AF240" s="1525"/>
      <c r="AG240" s="1545"/>
      <c r="AH240" s="1528">
        <f t="shared" si="224"/>
        <v>12</v>
      </c>
      <c r="AI240" s="1529">
        <f t="shared" si="225"/>
        <v>11.8</v>
      </c>
      <c r="AJ240" s="1528">
        <f t="shared" si="226"/>
        <v>12</v>
      </c>
      <c r="AK240" s="1530">
        <f t="shared" si="227"/>
        <v>11.8</v>
      </c>
      <c r="AM240" s="1414" t="s">
        <v>132</v>
      </c>
      <c r="AN240" s="1531">
        <f t="shared" si="230"/>
        <v>80</v>
      </c>
      <c r="AO240" s="1617">
        <f t="shared" si="231"/>
        <v>80</v>
      </c>
      <c r="AP240" s="1504" t="s">
        <v>73</v>
      </c>
      <c r="AQ240" s="1531">
        <f t="shared" si="228"/>
        <v>12</v>
      </c>
      <c r="AR240" s="1532">
        <f t="shared" si="229"/>
        <v>11.8</v>
      </c>
      <c r="AT240" s="10"/>
      <c r="AU240" s="10"/>
    </row>
    <row r="241" spans="2:47">
      <c r="B241" s="1676" t="s">
        <v>503</v>
      </c>
      <c r="C241" s="661" t="s">
        <v>148</v>
      </c>
      <c r="D241" s="294">
        <v>90</v>
      </c>
      <c r="E241" s="2011" t="s">
        <v>121</v>
      </c>
      <c r="F241" s="2408">
        <v>111.259</v>
      </c>
      <c r="G241" s="2233">
        <v>78</v>
      </c>
      <c r="H241" s="1693" t="s">
        <v>45</v>
      </c>
      <c r="I241" s="1803">
        <v>165.6</v>
      </c>
      <c r="J241" s="2092">
        <v>120.36</v>
      </c>
      <c r="K241" s="1559" t="s">
        <v>741</v>
      </c>
      <c r="L241" s="1560">
        <v>100</v>
      </c>
      <c r="M241" s="1561">
        <v>100</v>
      </c>
      <c r="N241" s="1483"/>
      <c r="O241" s="1474" t="s">
        <v>321</v>
      </c>
      <c r="P241" s="1475" t="s">
        <v>404</v>
      </c>
      <c r="Q241" s="1476"/>
      <c r="R241" s="1475" t="s">
        <v>405</v>
      </c>
      <c r="S241" s="1476"/>
      <c r="T241" s="1475" t="s">
        <v>406</v>
      </c>
      <c r="U241" s="1476"/>
      <c r="V241" s="1475" t="s">
        <v>407</v>
      </c>
      <c r="W241" s="1476"/>
      <c r="X241" s="1475" t="s">
        <v>408</v>
      </c>
      <c r="Y241" s="1476"/>
      <c r="AA241" s="1504" t="s">
        <v>75</v>
      </c>
      <c r="AB241" s="1525"/>
      <c r="AC241" s="1567"/>
      <c r="AD241" s="1525"/>
      <c r="AE241" s="1526"/>
      <c r="AF241" s="1525"/>
      <c r="AG241" s="1527"/>
      <c r="AH241" s="1528">
        <f t="shared" si="224"/>
        <v>0</v>
      </c>
      <c r="AI241" s="1529">
        <f t="shared" si="225"/>
        <v>0</v>
      </c>
      <c r="AJ241" s="1528">
        <f t="shared" si="226"/>
        <v>0</v>
      </c>
      <c r="AK241" s="1530">
        <f t="shared" si="227"/>
        <v>0</v>
      </c>
      <c r="AM241" s="1414" t="s">
        <v>79</v>
      </c>
      <c r="AN241" s="1531">
        <f t="shared" si="230"/>
        <v>24.51</v>
      </c>
      <c r="AO241" s="1617">
        <f t="shared" si="231"/>
        <v>24.51</v>
      </c>
      <c r="AP241" s="1504" t="s">
        <v>75</v>
      </c>
      <c r="AQ241" s="1531">
        <f t="shared" si="228"/>
        <v>0</v>
      </c>
      <c r="AR241" s="1532">
        <f t="shared" si="229"/>
        <v>0</v>
      </c>
      <c r="AT241" s="10"/>
      <c r="AU241" s="10"/>
    </row>
    <row r="242" spans="2:47">
      <c r="B242" s="716"/>
      <c r="C242" s="1714" t="s">
        <v>509</v>
      </c>
      <c r="D242" s="2409"/>
      <c r="E242" s="1100" t="s">
        <v>162</v>
      </c>
      <c r="F242" s="1620">
        <v>18</v>
      </c>
      <c r="G242" s="2302">
        <v>16.2</v>
      </c>
      <c r="H242" s="1559" t="s">
        <v>147</v>
      </c>
      <c r="I242" s="1620">
        <v>5.1929999999999996</v>
      </c>
      <c r="J242" s="1621">
        <v>5</v>
      </c>
      <c r="K242" s="2068" t="s">
        <v>50</v>
      </c>
      <c r="L242" s="1551">
        <v>12.3</v>
      </c>
      <c r="M242" s="1564">
        <v>12.3</v>
      </c>
      <c r="N242" s="1483"/>
      <c r="O242" s="204"/>
      <c r="P242" s="1485" t="s">
        <v>101</v>
      </c>
      <c r="Q242" s="1489" t="s">
        <v>102</v>
      </c>
      <c r="R242" s="1485" t="s">
        <v>101</v>
      </c>
      <c r="S242" s="1489" t="s">
        <v>102</v>
      </c>
      <c r="T242" s="1485" t="s">
        <v>101</v>
      </c>
      <c r="U242" s="1489" t="s">
        <v>102</v>
      </c>
      <c r="V242" s="1485" t="s">
        <v>101</v>
      </c>
      <c r="W242" s="1489" t="s">
        <v>102</v>
      </c>
      <c r="X242" s="1485" t="s">
        <v>101</v>
      </c>
      <c r="Y242" s="1486" t="s">
        <v>102</v>
      </c>
      <c r="AA242" s="1504" t="s">
        <v>76</v>
      </c>
      <c r="AB242" s="1525"/>
      <c r="AC242" s="1578"/>
      <c r="AD242" s="1525"/>
      <c r="AE242" s="1526"/>
      <c r="AF242" s="1525"/>
      <c r="AG242" s="1527"/>
      <c r="AH242" s="1528">
        <f t="shared" si="224"/>
        <v>0</v>
      </c>
      <c r="AI242" s="1529">
        <f t="shared" si="225"/>
        <v>0</v>
      </c>
      <c r="AJ242" s="1528">
        <f t="shared" si="226"/>
        <v>0</v>
      </c>
      <c r="AK242" s="1530">
        <f t="shared" si="227"/>
        <v>0</v>
      </c>
      <c r="AM242" s="1635" t="s">
        <v>414</v>
      </c>
      <c r="AN242" s="1649">
        <f t="shared" si="230"/>
        <v>12</v>
      </c>
      <c r="AO242" s="1640">
        <f t="shared" si="231"/>
        <v>11.8</v>
      </c>
      <c r="AP242" s="1504" t="s">
        <v>76</v>
      </c>
      <c r="AQ242" s="1531">
        <f t="shared" si="228"/>
        <v>0</v>
      </c>
      <c r="AR242" s="1532">
        <f t="shared" si="229"/>
        <v>0</v>
      </c>
    </row>
    <row r="243" spans="2:47">
      <c r="B243" s="2039" t="s">
        <v>507</v>
      </c>
      <c r="C243" s="2068" t="s">
        <v>505</v>
      </c>
      <c r="D243" s="294">
        <v>180</v>
      </c>
      <c r="E243" s="2410" t="s">
        <v>149</v>
      </c>
      <c r="F243" s="538">
        <v>1.9</v>
      </c>
      <c r="G243" s="2341">
        <v>1.8</v>
      </c>
      <c r="H243" s="1559" t="s">
        <v>54</v>
      </c>
      <c r="I243" s="1560">
        <v>0.65</v>
      </c>
      <c r="J243" s="1561">
        <v>0.65</v>
      </c>
      <c r="K243" s="1720" t="s">
        <v>566</v>
      </c>
      <c r="L243" s="1620">
        <v>11.25</v>
      </c>
      <c r="M243" s="1708">
        <v>11.25</v>
      </c>
      <c r="N243" s="2319"/>
      <c r="O243" s="1588" t="s">
        <v>133</v>
      </c>
      <c r="P243" s="1589">
        <f>D248</f>
        <v>20</v>
      </c>
      <c r="Q243" s="1590">
        <f>D248</f>
        <v>20</v>
      </c>
      <c r="R243" s="1591">
        <f>D262</f>
        <v>20</v>
      </c>
      <c r="S243" s="1592">
        <f>D262</f>
        <v>20</v>
      </c>
      <c r="T243" s="1591"/>
      <c r="U243" s="1593"/>
      <c r="V243" s="1591">
        <f>P243+R243</f>
        <v>40</v>
      </c>
      <c r="W243" s="1594">
        <f>Q243+S243</f>
        <v>40</v>
      </c>
      <c r="X243" s="1591">
        <f>R243+T243</f>
        <v>20</v>
      </c>
      <c r="Y243" s="1592">
        <f>S243+U243</f>
        <v>20</v>
      </c>
      <c r="AA243" s="1595" t="s">
        <v>439</v>
      </c>
      <c r="AB243" s="1525"/>
      <c r="AC243" s="1567"/>
      <c r="AD243" s="1525"/>
      <c r="AE243" s="1526"/>
      <c r="AF243" s="1525"/>
      <c r="AG243" s="1527"/>
      <c r="AH243" s="1528">
        <f t="shared" si="224"/>
        <v>0</v>
      </c>
      <c r="AI243" s="1529">
        <f t="shared" si="225"/>
        <v>0</v>
      </c>
      <c r="AJ243" s="1528">
        <f t="shared" si="226"/>
        <v>0</v>
      </c>
      <c r="AK243" s="1530">
        <f t="shared" si="227"/>
        <v>0</v>
      </c>
      <c r="AM243" s="1414" t="s">
        <v>105</v>
      </c>
      <c r="AN243" s="1531">
        <f t="shared" si="230"/>
        <v>42.5</v>
      </c>
      <c r="AO243" s="1617">
        <f t="shared" si="231"/>
        <v>42.5</v>
      </c>
      <c r="AP243" s="1595" t="s">
        <v>439</v>
      </c>
      <c r="AQ243" s="1531">
        <f t="shared" si="228"/>
        <v>0</v>
      </c>
      <c r="AR243" s="1532">
        <f t="shared" si="229"/>
        <v>0</v>
      </c>
    </row>
    <row r="244" spans="2:47" ht="14.25" customHeight="1">
      <c r="B244" s="2411"/>
      <c r="C244" s="2070" t="s">
        <v>506</v>
      </c>
      <c r="D244" s="233"/>
      <c r="E244" s="1100" t="s">
        <v>80</v>
      </c>
      <c r="F244" s="1620">
        <v>7.2</v>
      </c>
      <c r="G244" s="2302">
        <v>7.2</v>
      </c>
      <c r="H244" s="2412" t="s">
        <v>299</v>
      </c>
      <c r="I244" s="1620">
        <v>3</v>
      </c>
      <c r="J244" s="1621">
        <v>3</v>
      </c>
      <c r="K244" s="1720" t="s">
        <v>145</v>
      </c>
      <c r="L244" s="2217">
        <v>10</v>
      </c>
      <c r="M244" s="2413">
        <v>10</v>
      </c>
      <c r="N244" s="1483"/>
      <c r="O244" s="1414" t="s">
        <v>132</v>
      </c>
      <c r="P244" s="1605">
        <f>D247</f>
        <v>30</v>
      </c>
      <c r="Q244" s="1606">
        <f>D247</f>
        <v>30</v>
      </c>
      <c r="R244" s="1605">
        <f>D261</f>
        <v>30</v>
      </c>
      <c r="S244" s="1607">
        <f>D261</f>
        <v>30</v>
      </c>
      <c r="T244" s="1605">
        <f>D276</f>
        <v>20</v>
      </c>
      <c r="U244" s="1606">
        <f>D276</f>
        <v>20</v>
      </c>
      <c r="V244" s="1605">
        <f t="shared" ref="V244:V248" si="232">P244+R244</f>
        <v>60</v>
      </c>
      <c r="W244" s="1608">
        <f t="shared" ref="W244:W248" si="233">Q244+S244</f>
        <v>60</v>
      </c>
      <c r="X244" s="1605">
        <f t="shared" ref="X244:X248" si="234">R244+T244</f>
        <v>50</v>
      </c>
      <c r="Y244" s="1530">
        <f t="shared" ref="Y244:Y248" si="235">S244+U244</f>
        <v>50</v>
      </c>
      <c r="AA244" s="1609" t="s">
        <v>438</v>
      </c>
      <c r="AB244" s="1610"/>
      <c r="AC244" s="1611"/>
      <c r="AD244" s="1610"/>
      <c r="AE244" s="1612"/>
      <c r="AF244" s="1610"/>
      <c r="AG244" s="1613"/>
      <c r="AH244" s="1614">
        <f t="shared" si="224"/>
        <v>0</v>
      </c>
      <c r="AI244" s="1615">
        <f t="shared" si="225"/>
        <v>0</v>
      </c>
      <c r="AJ244" s="1614">
        <f t="shared" si="226"/>
        <v>0</v>
      </c>
      <c r="AK244" s="1616">
        <f t="shared" si="227"/>
        <v>0</v>
      </c>
      <c r="AM244" s="1201" t="s">
        <v>45</v>
      </c>
      <c r="AN244" s="1531">
        <f t="shared" si="230"/>
        <v>277.60000000000002</v>
      </c>
      <c r="AO244" s="1617">
        <f t="shared" si="231"/>
        <v>204.06</v>
      </c>
      <c r="AP244" s="1609" t="s">
        <v>438</v>
      </c>
      <c r="AQ244" s="1618">
        <f t="shared" si="228"/>
        <v>0</v>
      </c>
      <c r="AR244" s="1619">
        <f t="shared" si="229"/>
        <v>0</v>
      </c>
    </row>
    <row r="245" spans="2:47" ht="13.5" customHeight="1">
      <c r="B245" s="2414" t="s">
        <v>970</v>
      </c>
      <c r="C245" s="661" t="s">
        <v>873</v>
      </c>
      <c r="D245" s="294">
        <v>200</v>
      </c>
      <c r="E245" s="1100" t="s">
        <v>366</v>
      </c>
      <c r="F245" s="2217" t="s">
        <v>160</v>
      </c>
      <c r="G245" s="2302">
        <v>3.6</v>
      </c>
      <c r="H245" s="1720" t="s">
        <v>457</v>
      </c>
      <c r="I245" s="1560"/>
      <c r="J245" s="1561">
        <v>0.8</v>
      </c>
      <c r="K245" s="2382" t="s">
        <v>81</v>
      </c>
      <c r="L245" s="1838">
        <v>104</v>
      </c>
      <c r="M245" s="2097">
        <v>104</v>
      </c>
      <c r="N245" s="1483"/>
      <c r="O245" s="1414" t="s">
        <v>79</v>
      </c>
      <c r="P245" s="1605">
        <f>I247</f>
        <v>8.31</v>
      </c>
      <c r="Q245" s="2226">
        <f>J247</f>
        <v>8.31</v>
      </c>
      <c r="R245" s="1605">
        <f>I263</f>
        <v>14</v>
      </c>
      <c r="S245" s="1608">
        <f>J263</f>
        <v>14</v>
      </c>
      <c r="T245" s="1605">
        <f>I274</f>
        <v>2.2000000000000002</v>
      </c>
      <c r="U245" s="1624">
        <f>J274</f>
        <v>2.2000000000000002</v>
      </c>
      <c r="V245" s="1605">
        <f t="shared" si="232"/>
        <v>22.310000000000002</v>
      </c>
      <c r="W245" s="1608">
        <f t="shared" si="233"/>
        <v>22.310000000000002</v>
      </c>
      <c r="X245" s="1605">
        <f t="shared" si="234"/>
        <v>16.2</v>
      </c>
      <c r="Y245" s="1530">
        <f t="shared" si="235"/>
        <v>16.2</v>
      </c>
      <c r="AA245" s="1625" t="s">
        <v>423</v>
      </c>
      <c r="AB245" s="1626">
        <f t="shared" ref="AB245:AG245" si="236">SUM(AB237:AB244)</f>
        <v>0</v>
      </c>
      <c r="AC245" s="1627">
        <f t="shared" si="236"/>
        <v>0</v>
      </c>
      <c r="AD245" s="1628">
        <f t="shared" si="236"/>
        <v>12</v>
      </c>
      <c r="AE245" s="1629">
        <f t="shared" si="236"/>
        <v>11.8</v>
      </c>
      <c r="AF245" s="1626">
        <f t="shared" si="236"/>
        <v>0</v>
      </c>
      <c r="AG245" s="1630">
        <f t="shared" si="236"/>
        <v>0</v>
      </c>
      <c r="AH245" s="1631">
        <f t="shared" si="224"/>
        <v>12</v>
      </c>
      <c r="AI245" s="1632">
        <f t="shared" si="225"/>
        <v>11.8</v>
      </c>
      <c r="AJ245" s="1631">
        <f t="shared" si="226"/>
        <v>12</v>
      </c>
      <c r="AK245" s="1633">
        <f t="shared" si="227"/>
        <v>11.8</v>
      </c>
      <c r="AM245" s="1679" t="s">
        <v>953</v>
      </c>
      <c r="AN245" s="2227">
        <f t="shared" ref="AN245:AN273" si="237">P249+R249+T249</f>
        <v>248.62900000000002</v>
      </c>
      <c r="AO245" s="1685">
        <f t="shared" ref="AO245:AO273" si="238">Q249+S249+U249</f>
        <v>186.76</v>
      </c>
      <c r="AP245" s="1625" t="s">
        <v>423</v>
      </c>
      <c r="AQ245" s="1631">
        <f t="shared" si="228"/>
        <v>12</v>
      </c>
      <c r="AR245" s="1629">
        <f t="shared" si="229"/>
        <v>11.8</v>
      </c>
    </row>
    <row r="246" spans="2:47">
      <c r="B246" s="778"/>
      <c r="C246" s="1714" t="s">
        <v>968</v>
      </c>
      <c r="D246" s="1482"/>
      <c r="E246" s="1100" t="s">
        <v>98</v>
      </c>
      <c r="F246" s="1620">
        <v>10.9</v>
      </c>
      <c r="G246" s="2302">
        <v>10.9</v>
      </c>
      <c r="H246" s="2053" t="s">
        <v>558</v>
      </c>
      <c r="I246" s="1554">
        <v>3.1</v>
      </c>
      <c r="J246" s="2322">
        <v>3.1</v>
      </c>
      <c r="K246" s="2415" t="s">
        <v>965</v>
      </c>
      <c r="L246" s="1956"/>
      <c r="M246" s="2060"/>
      <c r="N246" s="1483"/>
      <c r="O246" s="1635" t="s">
        <v>414</v>
      </c>
      <c r="P246" s="1636">
        <f t="shared" ref="P246:U246" si="239">AB245</f>
        <v>0</v>
      </c>
      <c r="Q246" s="1637">
        <f t="shared" si="239"/>
        <v>0</v>
      </c>
      <c r="R246" s="1636">
        <f t="shared" si="239"/>
        <v>12</v>
      </c>
      <c r="S246" s="1638">
        <f t="shared" si="239"/>
        <v>11.8</v>
      </c>
      <c r="T246" s="1636">
        <f t="shared" si="239"/>
        <v>0</v>
      </c>
      <c r="U246" s="1639">
        <f t="shared" si="239"/>
        <v>0</v>
      </c>
      <c r="V246" s="1636">
        <f t="shared" si="232"/>
        <v>12</v>
      </c>
      <c r="W246" s="1640">
        <f t="shared" si="233"/>
        <v>11.8</v>
      </c>
      <c r="X246" s="1636">
        <f t="shared" si="234"/>
        <v>12</v>
      </c>
      <c r="Y246" s="1638">
        <f t="shared" si="235"/>
        <v>11.8</v>
      </c>
      <c r="AA246" s="1641" t="s">
        <v>934</v>
      </c>
      <c r="AB246" s="1700"/>
      <c r="AC246" s="2030"/>
      <c r="AD246" s="1509"/>
      <c r="AE246" s="1702"/>
      <c r="AF246" s="1648"/>
      <c r="AG246" s="2031"/>
      <c r="AH246" s="1648">
        <f t="shared" si="224"/>
        <v>0</v>
      </c>
      <c r="AI246" s="1594">
        <f t="shared" si="225"/>
        <v>0</v>
      </c>
      <c r="AJ246" s="1648">
        <f t="shared" si="226"/>
        <v>0</v>
      </c>
      <c r="AK246" s="1592">
        <f t="shared" si="227"/>
        <v>0</v>
      </c>
      <c r="AM246" s="1699" t="s">
        <v>954</v>
      </c>
      <c r="AN246" s="1692">
        <f t="shared" si="237"/>
        <v>0</v>
      </c>
      <c r="AO246" s="1685">
        <f t="shared" si="238"/>
        <v>0</v>
      </c>
      <c r="AP246" s="1641" t="s">
        <v>934</v>
      </c>
      <c r="AQ246" s="1650"/>
      <c r="AR246" s="1651">
        <f t="shared" ref="AR246:AR260" si="240">AC246+AE246+AG246</f>
        <v>0</v>
      </c>
    </row>
    <row r="247" spans="2:47" ht="14.4" customHeight="1">
      <c r="B247" s="1723" t="s">
        <v>9</v>
      </c>
      <c r="C247" s="658" t="s">
        <v>10</v>
      </c>
      <c r="D247" s="246">
        <v>30</v>
      </c>
      <c r="E247" s="1100" t="s">
        <v>89</v>
      </c>
      <c r="F247" s="1620">
        <v>6.5</v>
      </c>
      <c r="G247" s="2302">
        <v>6.5</v>
      </c>
      <c r="H247" s="1559" t="s">
        <v>165</v>
      </c>
      <c r="I247" s="1620">
        <v>8.31</v>
      </c>
      <c r="J247" s="1621">
        <v>8.31</v>
      </c>
      <c r="K247" s="1792" t="s">
        <v>100</v>
      </c>
      <c r="L247" s="1541" t="s">
        <v>101</v>
      </c>
      <c r="M247" s="1677" t="s">
        <v>102</v>
      </c>
      <c r="N247" s="1483"/>
      <c r="O247" s="1414" t="s">
        <v>105</v>
      </c>
      <c r="P247" s="1605"/>
      <c r="Q247" s="1654"/>
      <c r="R247" s="1605">
        <f>I253</f>
        <v>42.5</v>
      </c>
      <c r="S247" s="1530">
        <f>J253</f>
        <v>42.5</v>
      </c>
      <c r="T247" s="1605"/>
      <c r="U247" s="1655"/>
      <c r="V247" s="1605">
        <f t="shared" si="232"/>
        <v>42.5</v>
      </c>
      <c r="W247" s="1608">
        <f t="shared" si="233"/>
        <v>42.5</v>
      </c>
      <c r="X247" s="1605">
        <f t="shared" si="234"/>
        <v>42.5</v>
      </c>
      <c r="Y247" s="1530">
        <f t="shared" si="235"/>
        <v>42.5</v>
      </c>
      <c r="AA247" s="1656" t="s">
        <v>436</v>
      </c>
      <c r="AB247" s="1657"/>
      <c r="AC247" s="2035"/>
      <c r="AD247" s="1528"/>
      <c r="AE247" s="1675"/>
      <c r="AF247" s="1528"/>
      <c r="AG247" s="1684"/>
      <c r="AH247" s="1528">
        <f t="shared" ref="AH247:AK250" si="241">AB247+AD247</f>
        <v>0</v>
      </c>
      <c r="AI247" s="1608">
        <f t="shared" si="241"/>
        <v>0</v>
      </c>
      <c r="AJ247" s="1528">
        <f t="shared" si="241"/>
        <v>0</v>
      </c>
      <c r="AK247" s="1530">
        <f t="shared" si="241"/>
        <v>0</v>
      </c>
      <c r="AM247" s="1414" t="s">
        <v>70</v>
      </c>
      <c r="AN247" s="1531">
        <f t="shared" si="237"/>
        <v>157.5</v>
      </c>
      <c r="AO247" s="1617">
        <f t="shared" si="238"/>
        <v>105</v>
      </c>
      <c r="AP247" s="1656" t="s">
        <v>436</v>
      </c>
      <c r="AQ247" s="1650">
        <f t="shared" ref="AQ247:AQ260" si="242">AB247+AD247+AF247</f>
        <v>0</v>
      </c>
      <c r="AR247" s="1651">
        <f t="shared" si="240"/>
        <v>0</v>
      </c>
    </row>
    <row r="248" spans="2:47">
      <c r="B248" s="1723" t="s">
        <v>9</v>
      </c>
      <c r="C248" s="658" t="s">
        <v>428</v>
      </c>
      <c r="D248" s="246">
        <v>20</v>
      </c>
      <c r="E248" s="1559" t="s">
        <v>54</v>
      </c>
      <c r="F248" s="1620">
        <v>0.54</v>
      </c>
      <c r="G248" s="2139">
        <v>0.54</v>
      </c>
      <c r="H248" s="1559" t="s">
        <v>80</v>
      </c>
      <c r="I248" s="1620">
        <v>72.52</v>
      </c>
      <c r="J248" s="1621">
        <v>72.52</v>
      </c>
      <c r="K248" s="1804" t="s">
        <v>74</v>
      </c>
      <c r="L248" s="2222">
        <v>81.825000000000003</v>
      </c>
      <c r="M248" s="2223">
        <v>65.400000000000006</v>
      </c>
      <c r="N248" s="1483"/>
      <c r="O248" s="1201" t="s">
        <v>45</v>
      </c>
      <c r="P248" s="1605">
        <f>I241</f>
        <v>165.6</v>
      </c>
      <c r="Q248" s="1654">
        <f>J241</f>
        <v>120.36</v>
      </c>
      <c r="R248" s="1605"/>
      <c r="S248" s="1530"/>
      <c r="T248" s="1605">
        <f>F273</f>
        <v>112</v>
      </c>
      <c r="U248" s="1655">
        <f>G273</f>
        <v>83.7</v>
      </c>
      <c r="V248" s="1605">
        <f t="shared" si="232"/>
        <v>165.6</v>
      </c>
      <c r="W248" s="1608">
        <f t="shared" si="233"/>
        <v>120.36</v>
      </c>
      <c r="X248" s="1605">
        <f t="shared" si="234"/>
        <v>112</v>
      </c>
      <c r="Y248" s="1530">
        <f t="shared" si="235"/>
        <v>83.7</v>
      </c>
      <c r="AA248" s="1673" t="s">
        <v>298</v>
      </c>
      <c r="AB248" s="1657"/>
      <c r="AC248" s="1722"/>
      <c r="AD248" s="1528">
        <f>L253</f>
        <v>75.834000000000003</v>
      </c>
      <c r="AE248" s="1675">
        <f>M253</f>
        <v>45.5</v>
      </c>
      <c r="AF248" s="1528"/>
      <c r="AG248" s="1684"/>
      <c r="AH248" s="1528">
        <f t="shared" si="241"/>
        <v>75.834000000000003</v>
      </c>
      <c r="AI248" s="1608">
        <f t="shared" si="241"/>
        <v>45.5</v>
      </c>
      <c r="AJ248" s="1528">
        <f t="shared" si="241"/>
        <v>75.834000000000003</v>
      </c>
      <c r="AK248" s="1530">
        <f t="shared" si="241"/>
        <v>45.5</v>
      </c>
      <c r="AM248" s="1717" t="s">
        <v>104</v>
      </c>
      <c r="AN248" s="1531">
        <f t="shared" si="237"/>
        <v>11.25</v>
      </c>
      <c r="AO248" s="1617">
        <f t="shared" si="238"/>
        <v>11.25</v>
      </c>
      <c r="AP248" s="1673" t="s">
        <v>298</v>
      </c>
      <c r="AQ248" s="1650">
        <f t="shared" si="242"/>
        <v>75.834000000000003</v>
      </c>
      <c r="AR248" s="1651">
        <f t="shared" si="240"/>
        <v>45.5</v>
      </c>
    </row>
    <row r="249" spans="2:47">
      <c r="B249" s="778"/>
      <c r="C249" s="1731"/>
      <c r="D249" s="1482"/>
      <c r="H249" s="2412" t="s">
        <v>299</v>
      </c>
      <c r="I249" s="2416">
        <v>8.3000000000000007</v>
      </c>
      <c r="J249" s="2417">
        <v>8.3000000000000007</v>
      </c>
      <c r="K249" s="1559" t="s">
        <v>610</v>
      </c>
      <c r="L249" s="1620">
        <v>7.4999999999999997E-2</v>
      </c>
      <c r="M249" s="1708">
        <v>7.4999999999999997E-2</v>
      </c>
      <c r="N249" s="1483"/>
      <c r="O249" s="1679" t="s">
        <v>953</v>
      </c>
      <c r="P249" s="1680">
        <f t="shared" ref="P249:U249" si="243">AB260</f>
        <v>101.72500000000001</v>
      </c>
      <c r="Q249" s="1681">
        <f t="shared" si="243"/>
        <v>83.4</v>
      </c>
      <c r="R249" s="1682">
        <f t="shared" si="243"/>
        <v>108.20399999999999</v>
      </c>
      <c r="S249" s="1683">
        <f t="shared" si="243"/>
        <v>71.859999999999985</v>
      </c>
      <c r="T249" s="1680">
        <f t="shared" si="243"/>
        <v>38.700000000000003</v>
      </c>
      <c r="U249" s="1684">
        <f t="shared" si="243"/>
        <v>31.5</v>
      </c>
      <c r="V249" s="1682">
        <f t="shared" ref="V249:Y251" si="244">P249+R249</f>
        <v>209.929</v>
      </c>
      <c r="W249" s="1685">
        <f t="shared" si="244"/>
        <v>155.26</v>
      </c>
      <c r="X249" s="1682">
        <f t="shared" si="244"/>
        <v>146.904</v>
      </c>
      <c r="Y249" s="1683">
        <f t="shared" si="244"/>
        <v>103.35999999999999</v>
      </c>
      <c r="AA249" s="1687" t="s">
        <v>495</v>
      </c>
      <c r="AB249" s="1657"/>
      <c r="AC249" s="1688"/>
      <c r="AD249" s="1528"/>
      <c r="AE249" s="1675"/>
      <c r="AF249" s="1614"/>
      <c r="AG249" s="2042"/>
      <c r="AH249" s="1614">
        <f t="shared" si="241"/>
        <v>0</v>
      </c>
      <c r="AI249" s="1690">
        <f t="shared" si="241"/>
        <v>0</v>
      </c>
      <c r="AJ249" s="1614">
        <f t="shared" si="241"/>
        <v>0</v>
      </c>
      <c r="AK249" s="1616">
        <f t="shared" si="241"/>
        <v>0</v>
      </c>
      <c r="AM249" s="1414" t="s">
        <v>131</v>
      </c>
      <c r="AN249" s="1531">
        <f t="shared" si="237"/>
        <v>100</v>
      </c>
      <c r="AO249" s="1617">
        <f t="shared" si="238"/>
        <v>100</v>
      </c>
      <c r="AP249" s="1687" t="s">
        <v>495</v>
      </c>
      <c r="AQ249" s="1650">
        <f t="shared" si="242"/>
        <v>0</v>
      </c>
      <c r="AR249" s="1651">
        <f t="shared" si="240"/>
        <v>0</v>
      </c>
    </row>
    <row r="250" spans="2:47">
      <c r="B250" s="1777" t="s">
        <v>399</v>
      </c>
      <c r="C250" s="1778"/>
      <c r="D250" s="1837">
        <f>SUM(D240:D248)</f>
        <v>580</v>
      </c>
      <c r="E250" s="1150"/>
      <c r="F250" s="1150"/>
      <c r="G250" s="1150"/>
      <c r="H250" s="1377" t="s">
        <v>83</v>
      </c>
      <c r="I250" s="2033">
        <v>0.45</v>
      </c>
      <c r="J250" s="2418">
        <v>0.45</v>
      </c>
      <c r="K250" s="1571" t="s">
        <v>81</v>
      </c>
      <c r="L250" s="1620">
        <v>200</v>
      </c>
      <c r="M250" s="1708">
        <v>200</v>
      </c>
      <c r="N250" s="1483"/>
      <c r="O250" s="1699" t="s">
        <v>954</v>
      </c>
      <c r="P250" s="1680">
        <f t="shared" ref="P250:U250" si="245">AB267</f>
        <v>0</v>
      </c>
      <c r="Q250" s="1681">
        <f t="shared" si="245"/>
        <v>0</v>
      </c>
      <c r="R250" s="1680">
        <f t="shared" si="245"/>
        <v>0</v>
      </c>
      <c r="S250" s="1686">
        <f t="shared" si="245"/>
        <v>0</v>
      </c>
      <c r="T250" s="1680">
        <f t="shared" si="245"/>
        <v>0</v>
      </c>
      <c r="U250" s="1684">
        <f t="shared" si="245"/>
        <v>0</v>
      </c>
      <c r="V250" s="1680">
        <f t="shared" si="244"/>
        <v>0</v>
      </c>
      <c r="W250" s="1685">
        <f t="shared" si="244"/>
        <v>0</v>
      </c>
      <c r="X250" s="1680">
        <f t="shared" si="244"/>
        <v>0</v>
      </c>
      <c r="Y250" s="1686">
        <f t="shared" si="244"/>
        <v>0</v>
      </c>
      <c r="AA250" s="1687" t="s">
        <v>63</v>
      </c>
      <c r="AB250" s="1700"/>
      <c r="AC250" s="2030"/>
      <c r="AD250" s="1509"/>
      <c r="AE250" s="1702"/>
      <c r="AF250" s="1528"/>
      <c r="AG250" s="1684"/>
      <c r="AH250" s="1528">
        <f t="shared" si="241"/>
        <v>0</v>
      </c>
      <c r="AI250" s="1608">
        <f t="shared" si="241"/>
        <v>0</v>
      </c>
      <c r="AJ250" s="1528">
        <f t="shared" si="241"/>
        <v>0</v>
      </c>
      <c r="AK250" s="1530">
        <f t="shared" si="241"/>
        <v>0</v>
      </c>
      <c r="AM250" s="1201" t="s">
        <v>85</v>
      </c>
      <c r="AN250" s="1531">
        <f t="shared" si="237"/>
        <v>40.03</v>
      </c>
      <c r="AO250" s="1617">
        <f t="shared" si="238"/>
        <v>34.4</v>
      </c>
      <c r="AP250" s="1687" t="s">
        <v>63</v>
      </c>
      <c r="AQ250" s="1650">
        <f t="shared" si="242"/>
        <v>0</v>
      </c>
      <c r="AR250" s="1651">
        <f t="shared" si="240"/>
        <v>0</v>
      </c>
    </row>
    <row r="251" spans="2:47">
      <c r="B251" s="1662"/>
      <c r="C251" s="404" t="s">
        <v>123</v>
      </c>
      <c r="D251" s="171"/>
      <c r="E251" s="2419" t="s">
        <v>723</v>
      </c>
      <c r="F251" s="2420"/>
      <c r="G251" s="2421"/>
      <c r="H251" s="2422" t="s">
        <v>650</v>
      </c>
      <c r="I251" s="1787"/>
      <c r="J251" s="1788"/>
      <c r="K251" s="2104" t="s">
        <v>606</v>
      </c>
      <c r="L251" s="2423"/>
      <c r="M251" s="2424"/>
      <c r="N251" s="1483"/>
      <c r="O251" s="1414" t="s">
        <v>70</v>
      </c>
      <c r="P251" s="1710">
        <f t="shared" ref="P251:U251" si="246">AB275</f>
        <v>0</v>
      </c>
      <c r="Q251" s="1711">
        <f t="shared" si="246"/>
        <v>0</v>
      </c>
      <c r="R251" s="1710">
        <f t="shared" si="246"/>
        <v>157.5</v>
      </c>
      <c r="S251" s="1530">
        <f t="shared" si="246"/>
        <v>105</v>
      </c>
      <c r="T251" s="1710">
        <f t="shared" si="246"/>
        <v>0</v>
      </c>
      <c r="U251" s="1655">
        <f t="shared" si="246"/>
        <v>0</v>
      </c>
      <c r="V251" s="1710">
        <f t="shared" si="244"/>
        <v>157.5</v>
      </c>
      <c r="W251" s="1608">
        <f t="shared" si="244"/>
        <v>105</v>
      </c>
      <c r="X251" s="1710">
        <f t="shared" si="244"/>
        <v>157.5</v>
      </c>
      <c r="Y251" s="1530">
        <f t="shared" si="244"/>
        <v>105</v>
      </c>
      <c r="AA251" s="1712" t="s">
        <v>595</v>
      </c>
      <c r="AB251" s="1657"/>
      <c r="AC251" s="2035"/>
      <c r="AD251" s="1528">
        <f>F260</f>
        <v>2</v>
      </c>
      <c r="AE251" s="1675">
        <f>G260</f>
        <v>1.54</v>
      </c>
      <c r="AF251" s="1528"/>
      <c r="AG251" s="1684"/>
      <c r="AH251" s="1528">
        <f t="shared" ref="AH251:AH252" si="247">AB251+AD251</f>
        <v>2</v>
      </c>
      <c r="AI251" s="1608">
        <f t="shared" ref="AI251:AI252" si="248">AC251+AE251</f>
        <v>1.54</v>
      </c>
      <c r="AJ251" s="1528">
        <f t="shared" ref="AJ251:AJ252" si="249">AD251+AF251</f>
        <v>2</v>
      </c>
      <c r="AK251" s="1530">
        <f t="shared" ref="AK251:AK252" si="250">AE251+AG251</f>
        <v>1.54</v>
      </c>
      <c r="AM251" s="1201" t="s">
        <v>440</v>
      </c>
      <c r="AN251" s="1531">
        <f t="shared" si="237"/>
        <v>0</v>
      </c>
      <c r="AO251" s="1617">
        <f t="shared" si="238"/>
        <v>0</v>
      </c>
      <c r="AP251" s="1712" t="s">
        <v>595</v>
      </c>
      <c r="AQ251" s="1650">
        <f t="shared" si="242"/>
        <v>2</v>
      </c>
      <c r="AR251" s="1651">
        <f t="shared" si="240"/>
        <v>1.54</v>
      </c>
    </row>
    <row r="252" spans="2:47" ht="14.25" customHeight="1">
      <c r="B252" s="2425" t="s">
        <v>604</v>
      </c>
      <c r="C252" s="658" t="s">
        <v>605</v>
      </c>
      <c r="D252" s="246">
        <v>60</v>
      </c>
      <c r="E252" s="2064" t="s">
        <v>648</v>
      </c>
      <c r="F252" s="2426"/>
      <c r="G252" s="2427"/>
      <c r="H252" s="2193" t="s">
        <v>100</v>
      </c>
      <c r="I252" s="2191" t="s">
        <v>101</v>
      </c>
      <c r="J252" s="2428" t="s">
        <v>102</v>
      </c>
      <c r="K252" s="1540" t="s">
        <v>100</v>
      </c>
      <c r="L252" s="1541" t="s">
        <v>101</v>
      </c>
      <c r="M252" s="1542" t="s">
        <v>102</v>
      </c>
      <c r="N252" s="1483"/>
      <c r="O252" s="1717" t="s">
        <v>104</v>
      </c>
      <c r="P252" s="1768">
        <f t="shared" ref="P252:U252" si="251">AB279</f>
        <v>11.25</v>
      </c>
      <c r="Q252" s="1654">
        <f t="shared" si="251"/>
        <v>11.25</v>
      </c>
      <c r="R252" s="1710">
        <f t="shared" si="251"/>
        <v>0</v>
      </c>
      <c r="S252" s="1608">
        <f t="shared" si="251"/>
        <v>0</v>
      </c>
      <c r="T252" s="1710">
        <f t="shared" si="251"/>
        <v>0</v>
      </c>
      <c r="U252" s="1655">
        <f t="shared" si="251"/>
        <v>0</v>
      </c>
      <c r="V252" s="1605">
        <f t="shared" ref="V252:V274" si="252">P252+R252</f>
        <v>11.25</v>
      </c>
      <c r="W252" s="1608">
        <f t="shared" ref="W252:W279" si="253">Q252+S252</f>
        <v>11.25</v>
      </c>
      <c r="X252" s="1605">
        <f t="shared" ref="X252:X277" si="254">R252+T252</f>
        <v>0</v>
      </c>
      <c r="Y252" s="1530">
        <f t="shared" ref="Y252:Y279" si="255">S252+U252</f>
        <v>0</v>
      </c>
      <c r="AA252" s="1656" t="s">
        <v>596</v>
      </c>
      <c r="AB252" s="1657"/>
      <c r="AC252" s="1674"/>
      <c r="AD252" s="1528"/>
      <c r="AE252" s="1675"/>
      <c r="AF252" s="1528"/>
      <c r="AG252" s="1684"/>
      <c r="AH252" s="1528">
        <f t="shared" si="247"/>
        <v>0</v>
      </c>
      <c r="AI252" s="1608">
        <f t="shared" si="248"/>
        <v>0</v>
      </c>
      <c r="AJ252" s="1528">
        <f t="shared" si="249"/>
        <v>0</v>
      </c>
      <c r="AK252" s="1530">
        <f t="shared" si="250"/>
        <v>0</v>
      </c>
      <c r="AM252" s="1414" t="s">
        <v>121</v>
      </c>
      <c r="AN252" s="1531">
        <f t="shared" si="237"/>
        <v>111.259</v>
      </c>
      <c r="AO252" s="1617">
        <f t="shared" si="238"/>
        <v>78</v>
      </c>
      <c r="AP252" s="1656" t="s">
        <v>596</v>
      </c>
      <c r="AQ252" s="1650">
        <f t="shared" si="242"/>
        <v>0</v>
      </c>
      <c r="AR252" s="1651">
        <f t="shared" si="240"/>
        <v>0</v>
      </c>
    </row>
    <row r="253" spans="2:47" ht="14.4" customHeight="1">
      <c r="B253" s="569" t="s">
        <v>722</v>
      </c>
      <c r="C253" s="2429" t="s">
        <v>723</v>
      </c>
      <c r="D253" s="294">
        <v>200</v>
      </c>
      <c r="E253" s="2193" t="s">
        <v>100</v>
      </c>
      <c r="F253" s="2191" t="s">
        <v>101</v>
      </c>
      <c r="G253" s="2194" t="s">
        <v>102</v>
      </c>
      <c r="H253" s="2126" t="s">
        <v>105</v>
      </c>
      <c r="I253" s="1696">
        <v>42.5</v>
      </c>
      <c r="J253" s="1697">
        <v>42.5</v>
      </c>
      <c r="K253" s="1559" t="s">
        <v>607</v>
      </c>
      <c r="L253" s="1620">
        <v>75.834000000000003</v>
      </c>
      <c r="M253" s="1561">
        <v>45.5</v>
      </c>
      <c r="N253" s="1483"/>
      <c r="O253" s="1414" t="s">
        <v>131</v>
      </c>
      <c r="P253" s="1605">
        <f>L241</f>
        <v>100</v>
      </c>
      <c r="Q253" s="1654">
        <f>M241</f>
        <v>100</v>
      </c>
      <c r="R253" s="1605"/>
      <c r="S253" s="1530"/>
      <c r="T253" s="1605"/>
      <c r="U253" s="1655"/>
      <c r="V253" s="1605">
        <f t="shared" si="252"/>
        <v>100</v>
      </c>
      <c r="W253" s="1608">
        <f t="shared" si="253"/>
        <v>100</v>
      </c>
      <c r="X253" s="1605">
        <f t="shared" si="254"/>
        <v>0</v>
      </c>
      <c r="Y253" s="1530">
        <f t="shared" si="255"/>
        <v>0</v>
      </c>
      <c r="AA253" s="1687" t="s">
        <v>125</v>
      </c>
      <c r="AB253" s="1657"/>
      <c r="AC253" s="1674"/>
      <c r="AD253" s="1528"/>
      <c r="AE253" s="1675"/>
      <c r="AF253" s="1528"/>
      <c r="AG253" s="1684"/>
      <c r="AH253" s="1528">
        <f t="shared" ref="AH253:AK260" si="256">AB253+AD253</f>
        <v>0</v>
      </c>
      <c r="AI253" s="1608">
        <f t="shared" si="256"/>
        <v>0</v>
      </c>
      <c r="AJ253" s="1528">
        <f t="shared" si="256"/>
        <v>0</v>
      </c>
      <c r="AK253" s="1530">
        <f t="shared" si="256"/>
        <v>0</v>
      </c>
      <c r="AM253" s="1414" t="s">
        <v>65</v>
      </c>
      <c r="AN253" s="1531">
        <f t="shared" si="237"/>
        <v>0</v>
      </c>
      <c r="AO253" s="1617">
        <f t="shared" si="238"/>
        <v>0</v>
      </c>
      <c r="AP253" s="1687" t="s">
        <v>125</v>
      </c>
      <c r="AQ253" s="1650">
        <f t="shared" si="242"/>
        <v>0</v>
      </c>
      <c r="AR253" s="1651">
        <f t="shared" si="240"/>
        <v>0</v>
      </c>
    </row>
    <row r="254" spans="2:47" ht="14.25" customHeight="1">
      <c r="B254" s="716"/>
      <c r="C254" s="1714" t="s">
        <v>648</v>
      </c>
      <c r="D254" s="2010"/>
      <c r="E254" s="1693" t="s">
        <v>265</v>
      </c>
      <c r="F254" s="1803">
        <v>12</v>
      </c>
      <c r="G254" s="2092">
        <v>11.8</v>
      </c>
      <c r="H254" s="2430" t="s">
        <v>654</v>
      </c>
      <c r="I254" s="1560"/>
      <c r="J254" s="1561">
        <v>255</v>
      </c>
      <c r="K254" s="1559" t="s">
        <v>611</v>
      </c>
      <c r="L254" s="1620" t="s">
        <v>745</v>
      </c>
      <c r="M254" s="1561">
        <v>6</v>
      </c>
      <c r="N254" s="1483"/>
      <c r="O254" s="1201" t="s">
        <v>426</v>
      </c>
      <c r="P254" s="1605">
        <f t="shared" ref="P254:U254" si="257">AB282</f>
        <v>0</v>
      </c>
      <c r="Q254" s="1654">
        <f t="shared" si="257"/>
        <v>0</v>
      </c>
      <c r="R254" s="1605">
        <f t="shared" si="257"/>
        <v>40.03</v>
      </c>
      <c r="S254" s="1530">
        <f t="shared" si="257"/>
        <v>34.4</v>
      </c>
      <c r="T254" s="1605">
        <f t="shared" si="257"/>
        <v>0</v>
      </c>
      <c r="U254" s="1655">
        <f t="shared" si="257"/>
        <v>0</v>
      </c>
      <c r="V254" s="1605">
        <f t="shared" si="252"/>
        <v>40.03</v>
      </c>
      <c r="W254" s="1608">
        <f t="shared" si="253"/>
        <v>34.4</v>
      </c>
      <c r="X254" s="1605">
        <f t="shared" si="254"/>
        <v>40.03</v>
      </c>
      <c r="Y254" s="1530">
        <f t="shared" si="255"/>
        <v>34.4</v>
      </c>
      <c r="AA254" s="1687" t="s">
        <v>87</v>
      </c>
      <c r="AB254" s="1657">
        <f>F242</f>
        <v>18</v>
      </c>
      <c r="AC254" s="1722">
        <f>G242</f>
        <v>16.2</v>
      </c>
      <c r="AD254" s="1528">
        <f>F257+F268+L255</f>
        <v>18.57</v>
      </c>
      <c r="AE254" s="1675">
        <f>G257+G268+M255</f>
        <v>15.5</v>
      </c>
      <c r="AF254" s="1528">
        <f>F275</f>
        <v>21.6</v>
      </c>
      <c r="AG254" s="1684">
        <f>G275</f>
        <v>18</v>
      </c>
      <c r="AH254" s="1528">
        <f t="shared" si="256"/>
        <v>36.57</v>
      </c>
      <c r="AI254" s="1608">
        <f t="shared" si="256"/>
        <v>31.7</v>
      </c>
      <c r="AJ254" s="1528">
        <f t="shared" si="256"/>
        <v>40.17</v>
      </c>
      <c r="AK254" s="1530">
        <f t="shared" si="256"/>
        <v>33.5</v>
      </c>
      <c r="AM254" s="1414" t="s">
        <v>60</v>
      </c>
      <c r="AN254" s="1531">
        <f t="shared" si="237"/>
        <v>301.92</v>
      </c>
      <c r="AO254" s="1617">
        <f t="shared" si="238"/>
        <v>301.92</v>
      </c>
      <c r="AP254" s="1687" t="s">
        <v>87</v>
      </c>
      <c r="AQ254" s="1650">
        <f t="shared" si="242"/>
        <v>58.17</v>
      </c>
      <c r="AR254" s="1651">
        <f t="shared" si="240"/>
        <v>49.7</v>
      </c>
    </row>
    <row r="255" spans="2:47" ht="14.25" customHeight="1">
      <c r="B255" s="2431" t="s">
        <v>749</v>
      </c>
      <c r="C255" s="1061" t="s">
        <v>652</v>
      </c>
      <c r="D255" s="294">
        <v>150</v>
      </c>
      <c r="E255" s="1559" t="s">
        <v>68</v>
      </c>
      <c r="F255" s="1620">
        <v>10</v>
      </c>
      <c r="G255" s="1708">
        <v>8</v>
      </c>
      <c r="H255" s="1100" t="s">
        <v>592</v>
      </c>
      <c r="I255" s="2432">
        <v>0.2</v>
      </c>
      <c r="J255" s="1561">
        <v>0.2</v>
      </c>
      <c r="K255" s="1559" t="s">
        <v>162</v>
      </c>
      <c r="L255" s="1620">
        <v>5.4</v>
      </c>
      <c r="M255" s="1708">
        <v>4.5</v>
      </c>
      <c r="N255" s="1483"/>
      <c r="O255" s="1414" t="s">
        <v>427</v>
      </c>
      <c r="P255" s="1605">
        <f t="shared" ref="P255:U255" si="258">AB286</f>
        <v>0</v>
      </c>
      <c r="Q255" s="1711">
        <f t="shared" si="258"/>
        <v>0</v>
      </c>
      <c r="R255" s="1605">
        <f t="shared" si="258"/>
        <v>0</v>
      </c>
      <c r="S255" s="1608">
        <f t="shared" si="258"/>
        <v>0</v>
      </c>
      <c r="T255" s="1605">
        <f t="shared" si="258"/>
        <v>0</v>
      </c>
      <c r="U255" s="1725">
        <f t="shared" si="258"/>
        <v>0</v>
      </c>
      <c r="V255" s="1605">
        <f t="shared" si="252"/>
        <v>0</v>
      </c>
      <c r="W255" s="1608">
        <f t="shared" si="253"/>
        <v>0</v>
      </c>
      <c r="X255" s="1605">
        <f t="shared" si="254"/>
        <v>0</v>
      </c>
      <c r="Y255" s="1530">
        <f t="shared" si="255"/>
        <v>0</v>
      </c>
      <c r="AA255" s="1687" t="s">
        <v>68</v>
      </c>
      <c r="AB255" s="1657"/>
      <c r="AC255" s="1722"/>
      <c r="AD255" s="1528">
        <f>F255</f>
        <v>10</v>
      </c>
      <c r="AE255" s="1675">
        <f>G255</f>
        <v>8</v>
      </c>
      <c r="AF255" s="1528">
        <f>F276</f>
        <v>17.100000000000001</v>
      </c>
      <c r="AG255" s="1684">
        <f>G276</f>
        <v>13.5</v>
      </c>
      <c r="AH255" s="1528">
        <f t="shared" si="256"/>
        <v>10</v>
      </c>
      <c r="AI255" s="1608">
        <f t="shared" si="256"/>
        <v>8</v>
      </c>
      <c r="AJ255" s="1528">
        <f t="shared" si="256"/>
        <v>27.1</v>
      </c>
      <c r="AK255" s="1530">
        <f t="shared" si="256"/>
        <v>21.5</v>
      </c>
      <c r="AM255" s="1414" t="s">
        <v>138</v>
      </c>
      <c r="AN255" s="1531">
        <f t="shared" si="237"/>
        <v>208</v>
      </c>
      <c r="AO255" s="1740">
        <f t="shared" si="238"/>
        <v>200</v>
      </c>
      <c r="AP255" s="1687" t="s">
        <v>68</v>
      </c>
      <c r="AQ255" s="1650">
        <f t="shared" si="242"/>
        <v>27.1</v>
      </c>
      <c r="AR255" s="1651">
        <f t="shared" si="240"/>
        <v>21.5</v>
      </c>
    </row>
    <row r="256" spans="2:47" ht="13.5" customHeight="1">
      <c r="B256" s="716"/>
      <c r="C256" s="2433" t="s">
        <v>651</v>
      </c>
      <c r="D256" s="2010"/>
      <c r="E256" s="2434" t="s">
        <v>1011</v>
      </c>
      <c r="F256" s="10"/>
      <c r="G256" s="1482"/>
      <c r="H256" s="2435" t="s">
        <v>812</v>
      </c>
      <c r="I256" s="1560"/>
      <c r="J256" s="1561"/>
      <c r="K256" s="1559" t="s">
        <v>610</v>
      </c>
      <c r="L256" s="1620">
        <v>0.06</v>
      </c>
      <c r="M256" s="1708">
        <v>0.06</v>
      </c>
      <c r="N256" s="1483"/>
      <c r="O256" s="1414" t="s">
        <v>121</v>
      </c>
      <c r="P256" s="1710">
        <f>F241</f>
        <v>111.259</v>
      </c>
      <c r="Q256" s="1654">
        <f>G241</f>
        <v>78</v>
      </c>
      <c r="R256" s="1605"/>
      <c r="S256" s="1530"/>
      <c r="T256" s="1605"/>
      <c r="U256" s="1655"/>
      <c r="V256" s="1605">
        <f t="shared" si="252"/>
        <v>111.259</v>
      </c>
      <c r="W256" s="1608">
        <f t="shared" si="253"/>
        <v>78</v>
      </c>
      <c r="X256" s="1605">
        <f t="shared" si="254"/>
        <v>0</v>
      </c>
      <c r="Y256" s="1530">
        <f t="shared" si="255"/>
        <v>0</v>
      </c>
      <c r="AA256" s="1687" t="s">
        <v>74</v>
      </c>
      <c r="AB256" s="1657">
        <f>L248</f>
        <v>81.825000000000003</v>
      </c>
      <c r="AC256" s="1674">
        <f>M248</f>
        <v>65.400000000000006</v>
      </c>
      <c r="AD256" s="1528"/>
      <c r="AE256" s="1675"/>
      <c r="AF256" s="1528"/>
      <c r="AG256" s="1684"/>
      <c r="AH256" s="1528">
        <f t="shared" si="256"/>
        <v>81.825000000000003</v>
      </c>
      <c r="AI256" s="1608">
        <f t="shared" si="256"/>
        <v>65.400000000000006</v>
      </c>
      <c r="AJ256" s="1528">
        <f t="shared" si="256"/>
        <v>0</v>
      </c>
      <c r="AK256" s="1530">
        <f t="shared" si="256"/>
        <v>0</v>
      </c>
      <c r="AM256" s="1414" t="s">
        <v>64</v>
      </c>
      <c r="AN256" s="1531">
        <f t="shared" si="237"/>
        <v>110.4</v>
      </c>
      <c r="AO256" s="1740">
        <f t="shared" si="238"/>
        <v>109.7</v>
      </c>
      <c r="AP256" s="1687" t="s">
        <v>74</v>
      </c>
      <c r="AQ256" s="1650">
        <f t="shared" si="242"/>
        <v>81.825000000000003</v>
      </c>
      <c r="AR256" s="1651">
        <f t="shared" si="240"/>
        <v>65.400000000000006</v>
      </c>
    </row>
    <row r="257" spans="2:44" ht="14.25" customHeight="1">
      <c r="B257" s="2431" t="s">
        <v>750</v>
      </c>
      <c r="C257" s="1061" t="s">
        <v>659</v>
      </c>
      <c r="D257" s="294">
        <v>120</v>
      </c>
      <c r="E257" s="1559" t="s">
        <v>162</v>
      </c>
      <c r="F257" s="1620">
        <v>9.6</v>
      </c>
      <c r="G257" s="1708">
        <v>8</v>
      </c>
      <c r="H257" s="2261" t="s">
        <v>653</v>
      </c>
      <c r="I257" s="1560">
        <v>23.5</v>
      </c>
      <c r="J257" s="1561">
        <v>22.6</v>
      </c>
      <c r="K257" s="1559" t="s">
        <v>608</v>
      </c>
      <c r="L257" s="1620">
        <v>3</v>
      </c>
      <c r="M257" s="1708">
        <v>3</v>
      </c>
      <c r="N257" s="1483"/>
      <c r="O257" s="1414" t="s">
        <v>65</v>
      </c>
      <c r="P257" s="1605"/>
      <c r="Q257" s="1654"/>
      <c r="R257" s="1605"/>
      <c r="S257" s="1530"/>
      <c r="T257" s="1605"/>
      <c r="U257" s="1655"/>
      <c r="V257" s="1605">
        <f t="shared" si="252"/>
        <v>0</v>
      </c>
      <c r="W257" s="1608">
        <f t="shared" si="253"/>
        <v>0</v>
      </c>
      <c r="X257" s="1605">
        <f t="shared" si="254"/>
        <v>0</v>
      </c>
      <c r="Y257" s="1530">
        <f t="shared" si="255"/>
        <v>0</v>
      </c>
      <c r="AA257" s="1687" t="s">
        <v>128</v>
      </c>
      <c r="AB257" s="1657"/>
      <c r="AC257" s="1730"/>
      <c r="AD257" s="1528"/>
      <c r="AE257" s="1675"/>
      <c r="AF257" s="1528"/>
      <c r="AG257" s="1684"/>
      <c r="AH257" s="1528">
        <f t="shared" si="256"/>
        <v>0</v>
      </c>
      <c r="AI257" s="1608">
        <f t="shared" si="256"/>
        <v>0</v>
      </c>
      <c r="AJ257" s="1528">
        <f t="shared" si="256"/>
        <v>0</v>
      </c>
      <c r="AK257" s="1530">
        <f t="shared" si="256"/>
        <v>0</v>
      </c>
      <c r="AM257" s="1414" t="s">
        <v>47</v>
      </c>
      <c r="AN257" s="1531">
        <f t="shared" si="237"/>
        <v>28.692999999999998</v>
      </c>
      <c r="AO257" s="1740">
        <f t="shared" si="238"/>
        <v>27.6</v>
      </c>
      <c r="AP257" s="1687" t="s">
        <v>128</v>
      </c>
      <c r="AQ257" s="1650">
        <f t="shared" si="242"/>
        <v>0</v>
      </c>
      <c r="AR257" s="1651">
        <f t="shared" si="240"/>
        <v>0</v>
      </c>
    </row>
    <row r="258" spans="2:44">
      <c r="B258" s="716"/>
      <c r="C258" s="1068" t="s">
        <v>1034</v>
      </c>
      <c r="D258" s="2010"/>
      <c r="E258" s="1716" t="s">
        <v>1012</v>
      </c>
      <c r="F258" s="10"/>
      <c r="G258" s="1482"/>
      <c r="H258" s="2364" t="s">
        <v>82</v>
      </c>
      <c r="I258" s="2436">
        <v>6</v>
      </c>
      <c r="J258" s="1572">
        <v>6</v>
      </c>
      <c r="K258" s="1559" t="s">
        <v>394</v>
      </c>
      <c r="L258" s="1620">
        <v>1.8</v>
      </c>
      <c r="M258" s="1708">
        <v>1.32</v>
      </c>
      <c r="N258" s="2437"/>
      <c r="O258" s="1414" t="s">
        <v>60</v>
      </c>
      <c r="P258" s="1605">
        <f>F244+I248</f>
        <v>79.72</v>
      </c>
      <c r="Q258" s="1782">
        <f>G244+J248</f>
        <v>79.72</v>
      </c>
      <c r="R258" s="1605">
        <f>L265</f>
        <v>200</v>
      </c>
      <c r="S258" s="2076">
        <f>M265</f>
        <v>200</v>
      </c>
      <c r="T258" s="1605">
        <f>I273</f>
        <v>22.2</v>
      </c>
      <c r="U258" s="1624">
        <f>J273</f>
        <v>22.2</v>
      </c>
      <c r="V258" s="1605">
        <f t="shared" si="252"/>
        <v>279.72000000000003</v>
      </c>
      <c r="W258" s="1608">
        <f t="shared" si="253"/>
        <v>279.72000000000003</v>
      </c>
      <c r="X258" s="1605">
        <f t="shared" si="254"/>
        <v>222.2</v>
      </c>
      <c r="Y258" s="1530">
        <f t="shared" si="255"/>
        <v>222.2</v>
      </c>
      <c r="AA258" s="1687" t="s">
        <v>129</v>
      </c>
      <c r="AB258" s="1657">
        <f>F243</f>
        <v>1.9</v>
      </c>
      <c r="AC258" s="1736">
        <f>G243</f>
        <v>1.8</v>
      </c>
      <c r="AD258" s="1528">
        <f>L258</f>
        <v>1.8</v>
      </c>
      <c r="AE258" s="1675">
        <f>M258</f>
        <v>1.32</v>
      </c>
      <c r="AF258" s="1528"/>
      <c r="AG258" s="1684"/>
      <c r="AH258" s="1528">
        <f t="shared" si="256"/>
        <v>3.7</v>
      </c>
      <c r="AI258" s="1608">
        <f t="shared" si="256"/>
        <v>3.12</v>
      </c>
      <c r="AJ258" s="1528">
        <f t="shared" si="256"/>
        <v>1.8</v>
      </c>
      <c r="AK258" s="1530">
        <f t="shared" si="256"/>
        <v>1.32</v>
      </c>
      <c r="AM258" s="1414" t="s">
        <v>67</v>
      </c>
      <c r="AN258" s="1531">
        <f t="shared" si="237"/>
        <v>6.7</v>
      </c>
      <c r="AO258" s="1740">
        <f t="shared" si="238"/>
        <v>6.7</v>
      </c>
      <c r="AP258" s="1687" t="s">
        <v>129</v>
      </c>
      <c r="AQ258" s="1650">
        <f t="shared" si="242"/>
        <v>3.7</v>
      </c>
      <c r="AR258" s="1651">
        <f t="shared" si="240"/>
        <v>3.12</v>
      </c>
    </row>
    <row r="259" spans="2:44" ht="14.25" customHeight="1">
      <c r="B259" s="1676"/>
      <c r="C259" s="661" t="s">
        <v>14</v>
      </c>
      <c r="D259" s="294">
        <v>200</v>
      </c>
      <c r="E259" s="2438" t="s">
        <v>89</v>
      </c>
      <c r="F259" s="1620">
        <v>2.7</v>
      </c>
      <c r="G259" s="1708">
        <v>2.7</v>
      </c>
      <c r="H259" s="2439" t="s">
        <v>659</v>
      </c>
      <c r="I259" s="168"/>
      <c r="J259" s="2440"/>
      <c r="K259" s="1559" t="s">
        <v>609</v>
      </c>
      <c r="L259" s="1620">
        <v>0.24</v>
      </c>
      <c r="M259" s="1708">
        <v>0.24</v>
      </c>
      <c r="N259" s="30"/>
      <c r="O259" s="1414" t="s">
        <v>138</v>
      </c>
      <c r="P259" s="1605"/>
      <c r="Q259" s="1654"/>
      <c r="R259" s="1605"/>
      <c r="S259" s="1530"/>
      <c r="T259" s="1605">
        <f>L273</f>
        <v>208</v>
      </c>
      <c r="U259" s="1655">
        <f>M273</f>
        <v>200</v>
      </c>
      <c r="V259" s="1605">
        <f t="shared" si="252"/>
        <v>0</v>
      </c>
      <c r="W259" s="1608">
        <f t="shared" si="253"/>
        <v>0</v>
      </c>
      <c r="X259" s="1605">
        <f t="shared" si="254"/>
        <v>208</v>
      </c>
      <c r="Y259" s="1530">
        <f t="shared" si="255"/>
        <v>200</v>
      </c>
      <c r="AA259" s="1656" t="s">
        <v>96</v>
      </c>
      <c r="AB259" s="1737"/>
      <c r="AC259" s="1738"/>
      <c r="AD259" s="1614"/>
      <c r="AE259" s="1739"/>
      <c r="AF259" s="1614"/>
      <c r="AG259" s="2042"/>
      <c r="AH259" s="1614">
        <f t="shared" si="256"/>
        <v>0</v>
      </c>
      <c r="AI259" s="1690">
        <f t="shared" si="256"/>
        <v>0</v>
      </c>
      <c r="AJ259" s="1614">
        <f t="shared" si="256"/>
        <v>0</v>
      </c>
      <c r="AK259" s="1616">
        <f t="shared" si="256"/>
        <v>0</v>
      </c>
      <c r="AM259" s="1414" t="s">
        <v>82</v>
      </c>
      <c r="AN259" s="1531">
        <f t="shared" si="237"/>
        <v>22.130000000000003</v>
      </c>
      <c r="AO259" s="1740">
        <f t="shared" si="238"/>
        <v>22.130000000000003</v>
      </c>
      <c r="AP259" s="1656" t="s">
        <v>96</v>
      </c>
      <c r="AQ259" s="1650">
        <f t="shared" si="242"/>
        <v>0</v>
      </c>
      <c r="AR259" s="1651">
        <f t="shared" si="240"/>
        <v>0</v>
      </c>
    </row>
    <row r="260" spans="2:44" ht="15" customHeight="1">
      <c r="B260" s="2009" t="s">
        <v>746</v>
      </c>
      <c r="C260" s="1714" t="s">
        <v>523</v>
      </c>
      <c r="D260" s="1482"/>
      <c r="E260" s="1559" t="s">
        <v>616</v>
      </c>
      <c r="F260" s="1620">
        <v>2</v>
      </c>
      <c r="G260" s="1708">
        <v>1.54</v>
      </c>
      <c r="H260" s="2441" t="s">
        <v>658</v>
      </c>
      <c r="I260" s="1150"/>
      <c r="J260" s="214"/>
      <c r="K260" s="1571" t="s">
        <v>592</v>
      </c>
      <c r="L260" s="1773">
        <v>0.15</v>
      </c>
      <c r="M260" s="1743">
        <v>0.15</v>
      </c>
      <c r="N260" s="30"/>
      <c r="O260" s="1414" t="s">
        <v>64</v>
      </c>
      <c r="P260" s="1605"/>
      <c r="Q260" s="1654"/>
      <c r="R260" s="1605">
        <f>I262</f>
        <v>110.4</v>
      </c>
      <c r="S260" s="1530">
        <f>J262</f>
        <v>109.7</v>
      </c>
      <c r="T260" s="1605"/>
      <c r="U260" s="1655"/>
      <c r="V260" s="1605">
        <f t="shared" si="252"/>
        <v>110.4</v>
      </c>
      <c r="W260" s="1608">
        <f t="shared" si="253"/>
        <v>109.7</v>
      </c>
      <c r="X260" s="1605">
        <f t="shared" si="254"/>
        <v>110.4</v>
      </c>
      <c r="Y260" s="1530">
        <f t="shared" si="255"/>
        <v>109.7</v>
      </c>
      <c r="AA260" s="2081" t="s">
        <v>935</v>
      </c>
      <c r="AB260" s="2082">
        <f t="shared" ref="AB260:AG260" si="259">SUM(AB247:AB259)</f>
        <v>101.72500000000001</v>
      </c>
      <c r="AC260" s="2083">
        <f t="shared" si="259"/>
        <v>83.4</v>
      </c>
      <c r="AD260" s="2084">
        <f t="shared" si="259"/>
        <v>108.20399999999999</v>
      </c>
      <c r="AE260" s="2085">
        <f t="shared" si="259"/>
        <v>71.859999999999985</v>
      </c>
      <c r="AF260" s="2086">
        <f t="shared" si="259"/>
        <v>38.700000000000003</v>
      </c>
      <c r="AG260" s="2087">
        <f t="shared" si="259"/>
        <v>31.5</v>
      </c>
      <c r="AH260" s="1659">
        <f t="shared" si="256"/>
        <v>209.929</v>
      </c>
      <c r="AI260" s="1608">
        <f t="shared" si="256"/>
        <v>155.26</v>
      </c>
      <c r="AJ260" s="1659">
        <f t="shared" si="256"/>
        <v>146.904</v>
      </c>
      <c r="AK260" s="1672">
        <f t="shared" si="256"/>
        <v>103.35999999999999</v>
      </c>
      <c r="AM260" s="1414" t="s">
        <v>89</v>
      </c>
      <c r="AN260" s="1531">
        <f t="shared" si="237"/>
        <v>14.6</v>
      </c>
      <c r="AO260" s="1740">
        <f t="shared" si="238"/>
        <v>14.6</v>
      </c>
      <c r="AP260" s="2081" t="s">
        <v>935</v>
      </c>
      <c r="AQ260" s="1751">
        <f t="shared" si="242"/>
        <v>248.62900000000002</v>
      </c>
      <c r="AR260" s="1651">
        <f t="shared" si="240"/>
        <v>186.76</v>
      </c>
    </row>
    <row r="261" spans="2:44">
      <c r="B261" s="2263" t="s">
        <v>9</v>
      </c>
      <c r="C261" s="658" t="s">
        <v>10</v>
      </c>
      <c r="D261" s="246">
        <v>30</v>
      </c>
      <c r="E261" s="1716" t="s">
        <v>1033</v>
      </c>
      <c r="F261" s="10"/>
      <c r="G261" s="1482"/>
      <c r="H261" s="1995" t="s">
        <v>100</v>
      </c>
      <c r="I261" s="1998" t="s">
        <v>101</v>
      </c>
      <c r="J261" s="2274" t="s">
        <v>102</v>
      </c>
      <c r="K261" s="2037" t="s">
        <v>124</v>
      </c>
      <c r="L261" s="2036"/>
      <c r="M261" s="1990"/>
      <c r="N261" s="30"/>
      <c r="O261" s="1414" t="s">
        <v>447</v>
      </c>
      <c r="P261" s="1605">
        <f>I242</f>
        <v>5.1929999999999996</v>
      </c>
      <c r="Q261" s="1654">
        <f>J242</f>
        <v>5</v>
      </c>
      <c r="R261" s="1605">
        <f>I257</f>
        <v>23.5</v>
      </c>
      <c r="S261" s="1530">
        <f>J257</f>
        <v>22.6</v>
      </c>
      <c r="T261" s="1605"/>
      <c r="U261" s="1655"/>
      <c r="V261" s="1605">
        <f t="shared" si="252"/>
        <v>28.692999999999998</v>
      </c>
      <c r="W261" s="1608">
        <f t="shared" si="253"/>
        <v>27.6</v>
      </c>
      <c r="X261" s="1605">
        <f t="shared" si="254"/>
        <v>23.5</v>
      </c>
      <c r="Y261" s="1530">
        <f t="shared" si="255"/>
        <v>22.6</v>
      </c>
      <c r="AA261" s="1641" t="s">
        <v>1067</v>
      </c>
      <c r="AB261" s="1642"/>
      <c r="AC261" s="1643"/>
      <c r="AD261" s="1644"/>
      <c r="AE261" s="1645"/>
      <c r="AF261" s="1644"/>
      <c r="AG261" s="1754"/>
      <c r="AM261" s="1414" t="s">
        <v>130</v>
      </c>
      <c r="AN261" s="1531">
        <f t="shared" si="237"/>
        <v>0.44700000000000006</v>
      </c>
      <c r="AO261" s="1740">
        <f t="shared" si="238"/>
        <v>17.880000000000003</v>
      </c>
      <c r="AP261" s="1641" t="s">
        <v>1067</v>
      </c>
    </row>
    <row r="262" spans="2:44">
      <c r="B262" s="2266" t="s">
        <v>9</v>
      </c>
      <c r="C262" s="658" t="s">
        <v>428</v>
      </c>
      <c r="D262" s="246">
        <v>20</v>
      </c>
      <c r="E262" s="1559" t="s">
        <v>592</v>
      </c>
      <c r="F262" s="1620">
        <v>0.5</v>
      </c>
      <c r="G262" s="1708">
        <v>0.5</v>
      </c>
      <c r="H262" s="2442" t="s">
        <v>655</v>
      </c>
      <c r="I262" s="1803">
        <v>110.4</v>
      </c>
      <c r="J262" s="2092">
        <v>109.7</v>
      </c>
      <c r="K262" s="1357" t="s">
        <v>523</v>
      </c>
      <c r="L262" s="1150"/>
      <c r="M262" s="214"/>
      <c r="N262" s="2437"/>
      <c r="O262" s="1414" t="s">
        <v>67</v>
      </c>
      <c r="P262" s="1605">
        <f>I246</f>
        <v>3.1</v>
      </c>
      <c r="Q262" s="1654">
        <f>J246</f>
        <v>3.1</v>
      </c>
      <c r="R262" s="1605">
        <f>I266</f>
        <v>3.6</v>
      </c>
      <c r="S262" s="1530">
        <f>J266</f>
        <v>3.6</v>
      </c>
      <c r="T262" s="1605"/>
      <c r="U262" s="1655"/>
      <c r="V262" s="1605">
        <f t="shared" si="252"/>
        <v>6.7</v>
      </c>
      <c r="W262" s="1608">
        <f t="shared" si="253"/>
        <v>6.7</v>
      </c>
      <c r="X262" s="1605">
        <f t="shared" si="254"/>
        <v>3.6</v>
      </c>
      <c r="Y262" s="1530">
        <f t="shared" si="255"/>
        <v>3.6</v>
      </c>
      <c r="AA262" s="1687"/>
      <c r="AB262" s="1657"/>
      <c r="AC262" s="1674"/>
      <c r="AD262" s="1528"/>
      <c r="AE262" s="1675"/>
      <c r="AF262" s="1528"/>
      <c r="AG262" s="1684"/>
      <c r="AH262" s="1528">
        <f t="shared" ref="AH262:AK267" si="260">AB262+AD262</f>
        <v>0</v>
      </c>
      <c r="AI262" s="1608">
        <f t="shared" si="260"/>
        <v>0</v>
      </c>
      <c r="AJ262" s="1528">
        <f t="shared" si="260"/>
        <v>0</v>
      </c>
      <c r="AK262" s="1530">
        <f t="shared" si="260"/>
        <v>0</v>
      </c>
      <c r="AM262" s="1414" t="s">
        <v>50</v>
      </c>
      <c r="AN262" s="1531">
        <f t="shared" si="237"/>
        <v>32.14</v>
      </c>
      <c r="AO262" s="1740">
        <f t="shared" si="238"/>
        <v>32.14</v>
      </c>
      <c r="AP262" s="1687"/>
      <c r="AQ262" s="1650">
        <f t="shared" ref="AQ262:AR268" si="261">AB262+AD262+AF262</f>
        <v>0</v>
      </c>
      <c r="AR262" s="1651">
        <f t="shared" si="261"/>
        <v>0</v>
      </c>
    </row>
    <row r="263" spans="2:44">
      <c r="B263" s="616" t="s">
        <v>484</v>
      </c>
      <c r="C263" s="658" t="s">
        <v>739</v>
      </c>
      <c r="D263" s="1599">
        <v>105</v>
      </c>
      <c r="E263" s="1752" t="s">
        <v>163</v>
      </c>
      <c r="F263" s="1620">
        <v>8.0000000000000002E-3</v>
      </c>
      <c r="G263" s="1708">
        <v>8.0000000000000002E-3</v>
      </c>
      <c r="H263" s="1100" t="s">
        <v>492</v>
      </c>
      <c r="I263" s="1554">
        <v>14</v>
      </c>
      <c r="J263" s="2443">
        <v>14</v>
      </c>
      <c r="K263" s="1677" t="s">
        <v>100</v>
      </c>
      <c r="L263" s="1541" t="s">
        <v>101</v>
      </c>
      <c r="M263" s="1542" t="s">
        <v>102</v>
      </c>
      <c r="N263" s="38"/>
      <c r="O263" s="1414" t="s">
        <v>82</v>
      </c>
      <c r="P263" s="1671">
        <f>I244+I249</f>
        <v>11.3</v>
      </c>
      <c r="Q263" s="1711">
        <f>J244+J249</f>
        <v>11.3</v>
      </c>
      <c r="R263" s="1605">
        <f>I258</f>
        <v>6</v>
      </c>
      <c r="S263" s="1608">
        <f>J258</f>
        <v>6</v>
      </c>
      <c r="T263" s="1605">
        <f>F277+F279</f>
        <v>4.83</v>
      </c>
      <c r="U263" s="1725">
        <f>G277+G279</f>
        <v>4.83</v>
      </c>
      <c r="V263" s="1605">
        <f t="shared" si="252"/>
        <v>17.3</v>
      </c>
      <c r="W263" s="1608">
        <f t="shared" si="253"/>
        <v>17.3</v>
      </c>
      <c r="X263" s="1605">
        <f t="shared" si="254"/>
        <v>10.83</v>
      </c>
      <c r="Y263" s="1530">
        <f t="shared" si="255"/>
        <v>10.83</v>
      </c>
      <c r="AA263" s="1687" t="s">
        <v>127</v>
      </c>
      <c r="AB263" s="1657"/>
      <c r="AC263" s="1674"/>
      <c r="AD263" s="1528"/>
      <c r="AE263" s="1675"/>
      <c r="AF263" s="1528"/>
      <c r="AG263" s="1684"/>
      <c r="AH263" s="1528">
        <f t="shared" si="260"/>
        <v>0</v>
      </c>
      <c r="AI263" s="1608">
        <f t="shared" si="260"/>
        <v>0</v>
      </c>
      <c r="AJ263" s="1528">
        <f t="shared" si="260"/>
        <v>0</v>
      </c>
      <c r="AK263" s="1530">
        <f t="shared" si="260"/>
        <v>0</v>
      </c>
      <c r="AM263" s="1414" t="s">
        <v>139</v>
      </c>
      <c r="AN263" s="1531">
        <f t="shared" si="237"/>
        <v>0</v>
      </c>
      <c r="AO263" s="1740">
        <f t="shared" si="238"/>
        <v>0</v>
      </c>
      <c r="AP263" s="1687" t="s">
        <v>127</v>
      </c>
      <c r="AQ263" s="1650">
        <f t="shared" si="261"/>
        <v>0</v>
      </c>
      <c r="AR263" s="1651">
        <f t="shared" si="261"/>
        <v>0</v>
      </c>
    </row>
    <row r="264" spans="2:44">
      <c r="B264" s="778"/>
      <c r="C264" s="1731"/>
      <c r="D264" s="1482"/>
      <c r="E264" s="1571" t="s">
        <v>81</v>
      </c>
      <c r="F264" s="1620">
        <v>190</v>
      </c>
      <c r="G264" s="1708">
        <v>190</v>
      </c>
      <c r="H264" s="1100" t="s">
        <v>609</v>
      </c>
      <c r="I264" s="1706">
        <v>9.6</v>
      </c>
      <c r="J264" s="1708">
        <v>9.6</v>
      </c>
      <c r="K264" s="2126" t="s">
        <v>288</v>
      </c>
      <c r="L264" s="1696">
        <v>4</v>
      </c>
      <c r="M264" s="1697">
        <v>4</v>
      </c>
      <c r="N264" s="38"/>
      <c r="O264" s="1414" t="s">
        <v>89</v>
      </c>
      <c r="P264" s="1605">
        <f>F247</f>
        <v>6.5</v>
      </c>
      <c r="Q264" s="1711">
        <f>G247</f>
        <v>6.5</v>
      </c>
      <c r="R264" s="1605">
        <f>F259+I267+L257</f>
        <v>8.1</v>
      </c>
      <c r="S264" s="1530">
        <f>G259+J267+M257</f>
        <v>8.1</v>
      </c>
      <c r="T264" s="1605"/>
      <c r="U264" s="1655"/>
      <c r="V264" s="1605">
        <f t="shared" si="252"/>
        <v>14.6</v>
      </c>
      <c r="W264" s="1608">
        <f t="shared" si="253"/>
        <v>14.6</v>
      </c>
      <c r="X264" s="1605">
        <f t="shared" si="254"/>
        <v>8.1</v>
      </c>
      <c r="Y264" s="1530">
        <f t="shared" si="255"/>
        <v>8.1</v>
      </c>
      <c r="AA264" s="1687" t="s">
        <v>126</v>
      </c>
      <c r="AB264" s="1657"/>
      <c r="AC264" s="1730"/>
      <c r="AD264" s="1528"/>
      <c r="AE264" s="1675"/>
      <c r="AF264" s="1528"/>
      <c r="AG264" s="1684"/>
      <c r="AH264" s="1528">
        <f t="shared" si="260"/>
        <v>0</v>
      </c>
      <c r="AI264" s="1608">
        <f t="shared" si="260"/>
        <v>0</v>
      </c>
      <c r="AJ264" s="1528">
        <f t="shared" si="260"/>
        <v>0</v>
      </c>
      <c r="AK264" s="1530">
        <f t="shared" si="260"/>
        <v>0</v>
      </c>
      <c r="AM264" s="1414" t="s">
        <v>52</v>
      </c>
      <c r="AN264" s="1531">
        <f t="shared" si="237"/>
        <v>0</v>
      </c>
      <c r="AO264" s="1740">
        <f t="shared" si="238"/>
        <v>0</v>
      </c>
      <c r="AP264" s="1687" t="s">
        <v>126</v>
      </c>
      <c r="AQ264" s="1650">
        <f t="shared" si="261"/>
        <v>0</v>
      </c>
      <c r="AR264" s="1651">
        <f t="shared" si="261"/>
        <v>0</v>
      </c>
    </row>
    <row r="265" spans="2:44">
      <c r="B265" s="778"/>
      <c r="C265" s="1731"/>
      <c r="D265" s="1482"/>
      <c r="E265" s="2444" t="s">
        <v>712</v>
      </c>
      <c r="F265" s="17"/>
      <c r="G265" s="2268"/>
      <c r="H265" s="1100" t="s">
        <v>174</v>
      </c>
      <c r="I265" s="2017" t="s">
        <v>660</v>
      </c>
      <c r="J265" s="1708">
        <v>5.28</v>
      </c>
      <c r="K265" s="1720" t="s">
        <v>60</v>
      </c>
      <c r="L265" s="1620">
        <v>200</v>
      </c>
      <c r="M265" s="1621">
        <v>200</v>
      </c>
      <c r="N265" s="38"/>
      <c r="O265" s="2098" t="s">
        <v>144</v>
      </c>
      <c r="P265" s="1605">
        <f>Q265/1000/0.04</f>
        <v>0.09</v>
      </c>
      <c r="Q265" s="1711">
        <f>G245</f>
        <v>3.6</v>
      </c>
      <c r="R265" s="2445">
        <f>S265/1000/0.04</f>
        <v>0.33200000000000002</v>
      </c>
      <c r="S265" s="1608">
        <f>G267+J265+M254</f>
        <v>13.280000000000001</v>
      </c>
      <c r="T265" s="2445">
        <f>U265/1000/0.04</f>
        <v>2.5000000000000001E-2</v>
      </c>
      <c r="U265" s="1725">
        <f>G274</f>
        <v>1</v>
      </c>
      <c r="V265" s="1605">
        <f t="shared" si="252"/>
        <v>0.42200000000000004</v>
      </c>
      <c r="W265" s="1608">
        <f t="shared" si="253"/>
        <v>16.880000000000003</v>
      </c>
      <c r="X265" s="1605">
        <f t="shared" si="254"/>
        <v>0.35700000000000004</v>
      </c>
      <c r="Y265" s="1530">
        <f t="shared" si="255"/>
        <v>14.280000000000001</v>
      </c>
      <c r="AA265" s="1687" t="s">
        <v>434</v>
      </c>
      <c r="AB265" s="1657"/>
      <c r="AC265" s="1736"/>
      <c r="AD265" s="1528"/>
      <c r="AE265" s="1675"/>
      <c r="AF265" s="1528"/>
      <c r="AG265" s="1684"/>
      <c r="AH265" s="1528">
        <f t="shared" si="260"/>
        <v>0</v>
      </c>
      <c r="AI265" s="1608">
        <f t="shared" si="260"/>
        <v>0</v>
      </c>
      <c r="AJ265" s="1528">
        <f t="shared" si="260"/>
        <v>0</v>
      </c>
      <c r="AK265" s="1530">
        <f t="shared" si="260"/>
        <v>0</v>
      </c>
      <c r="AM265" s="1414" t="s">
        <v>137</v>
      </c>
      <c r="AN265" s="1531">
        <f t="shared" si="237"/>
        <v>4</v>
      </c>
      <c r="AO265" s="1740">
        <f t="shared" si="238"/>
        <v>4</v>
      </c>
      <c r="AP265" s="1687" t="s">
        <v>434</v>
      </c>
      <c r="AQ265" s="1650">
        <f t="shared" si="261"/>
        <v>0</v>
      </c>
      <c r="AR265" s="1651">
        <f t="shared" si="261"/>
        <v>0</v>
      </c>
    </row>
    <row r="266" spans="2:44">
      <c r="B266" s="778"/>
      <c r="C266" s="1731"/>
      <c r="D266" s="1482"/>
      <c r="E266" s="1559" t="s">
        <v>711</v>
      </c>
      <c r="F266" s="707">
        <v>40.03</v>
      </c>
      <c r="G266" s="2446">
        <v>34.4</v>
      </c>
      <c r="H266" s="1100" t="s">
        <v>656</v>
      </c>
      <c r="I266" s="1773">
        <v>3.6</v>
      </c>
      <c r="J266" s="1743">
        <v>3.6</v>
      </c>
      <c r="K266" s="2015" t="s">
        <v>50</v>
      </c>
      <c r="L266" s="1773">
        <v>10</v>
      </c>
      <c r="M266" s="2016">
        <v>10</v>
      </c>
      <c r="N266" s="38"/>
      <c r="O266" s="1414" t="s">
        <v>50</v>
      </c>
      <c r="P266" s="1605">
        <f>L242</f>
        <v>12.3</v>
      </c>
      <c r="Q266" s="1782">
        <f>M242</f>
        <v>12.3</v>
      </c>
      <c r="R266" s="1671">
        <f>I264+L259+L266</f>
        <v>19.84</v>
      </c>
      <c r="S266" s="1672">
        <f>J264+M266+M259</f>
        <v>19.84</v>
      </c>
      <c r="T266" s="1605"/>
      <c r="U266" s="1624"/>
      <c r="V266" s="1605">
        <f t="shared" si="252"/>
        <v>32.14</v>
      </c>
      <c r="W266" s="1608">
        <f t="shared" si="253"/>
        <v>32.14</v>
      </c>
      <c r="X266" s="1605">
        <f t="shared" si="254"/>
        <v>19.84</v>
      </c>
      <c r="Y266" s="1530">
        <f t="shared" si="255"/>
        <v>19.84</v>
      </c>
      <c r="AA266" s="1656"/>
      <c r="AB266" s="1657"/>
      <c r="AC266" s="1722"/>
      <c r="AD266" s="1528"/>
      <c r="AE266" s="1675"/>
      <c r="AF266" s="1528"/>
      <c r="AG266" s="1684"/>
      <c r="AH266" s="1528">
        <f t="shared" si="260"/>
        <v>0</v>
      </c>
      <c r="AI266" s="1608">
        <f t="shared" si="260"/>
        <v>0</v>
      </c>
      <c r="AJ266" s="1528">
        <f t="shared" si="260"/>
        <v>0</v>
      </c>
      <c r="AK266" s="1530">
        <f t="shared" si="260"/>
        <v>0</v>
      </c>
      <c r="AM266" s="1414" t="s">
        <v>136</v>
      </c>
      <c r="AN266" s="1531">
        <f t="shared" si="237"/>
        <v>0</v>
      </c>
      <c r="AO266" s="1740">
        <f t="shared" si="238"/>
        <v>0</v>
      </c>
      <c r="AP266" s="1656"/>
      <c r="AQ266" s="1650">
        <f t="shared" si="261"/>
        <v>0</v>
      </c>
      <c r="AR266" s="1651">
        <f t="shared" si="261"/>
        <v>0</v>
      </c>
    </row>
    <row r="267" spans="2:44">
      <c r="B267" s="778"/>
      <c r="C267" s="1731"/>
      <c r="D267" s="1482"/>
      <c r="E267" s="2258" t="s">
        <v>164</v>
      </c>
      <c r="F267" s="1620" t="s">
        <v>649</v>
      </c>
      <c r="G267" s="2075">
        <v>2</v>
      </c>
      <c r="H267" s="2264" t="s">
        <v>89</v>
      </c>
      <c r="I267" s="1620">
        <v>2.4</v>
      </c>
      <c r="J267" s="1708">
        <v>2.4</v>
      </c>
      <c r="K267" s="1720" t="s">
        <v>81</v>
      </c>
      <c r="L267" s="1620">
        <v>10</v>
      </c>
      <c r="M267" s="1621">
        <v>10</v>
      </c>
      <c r="N267" s="1483"/>
      <c r="O267" s="1414" t="s">
        <v>139</v>
      </c>
      <c r="P267" s="1605"/>
      <c r="Q267" s="1654"/>
      <c r="R267" s="1605"/>
      <c r="S267" s="1530"/>
      <c r="T267" s="1605"/>
      <c r="U267" s="1655"/>
      <c r="V267" s="1605">
        <f t="shared" si="252"/>
        <v>0</v>
      </c>
      <c r="W267" s="1608">
        <f t="shared" si="253"/>
        <v>0</v>
      </c>
      <c r="X267" s="1605">
        <f t="shared" si="254"/>
        <v>0</v>
      </c>
      <c r="Y267" s="1530">
        <f t="shared" si="255"/>
        <v>0</v>
      </c>
      <c r="AA267" s="2081" t="s">
        <v>936</v>
      </c>
      <c r="AB267" s="2116">
        <f t="shared" ref="AB267:AG267" si="262">SUM(AB262:AB266)</f>
        <v>0</v>
      </c>
      <c r="AC267" s="2117">
        <f t="shared" si="262"/>
        <v>0</v>
      </c>
      <c r="AD267" s="2118">
        <f t="shared" si="262"/>
        <v>0</v>
      </c>
      <c r="AE267" s="2117">
        <f t="shared" si="262"/>
        <v>0</v>
      </c>
      <c r="AF267" s="2118">
        <f t="shared" si="262"/>
        <v>0</v>
      </c>
      <c r="AG267" s="2117">
        <f t="shared" si="262"/>
        <v>0</v>
      </c>
      <c r="AH267" s="2119">
        <f t="shared" si="260"/>
        <v>0</v>
      </c>
      <c r="AI267" s="2120">
        <f t="shared" si="260"/>
        <v>0</v>
      </c>
      <c r="AJ267" s="2119">
        <f t="shared" si="260"/>
        <v>0</v>
      </c>
      <c r="AK267" s="2121">
        <f t="shared" si="260"/>
        <v>0</v>
      </c>
      <c r="AM267" s="1414" t="s">
        <v>77</v>
      </c>
      <c r="AN267" s="1531">
        <f t="shared" si="237"/>
        <v>0</v>
      </c>
      <c r="AO267" s="1740">
        <f t="shared" si="238"/>
        <v>0</v>
      </c>
      <c r="AP267" s="2081" t="s">
        <v>936</v>
      </c>
      <c r="AQ267" s="1751">
        <f t="shared" si="261"/>
        <v>0</v>
      </c>
      <c r="AR267" s="1651">
        <f t="shared" si="261"/>
        <v>0</v>
      </c>
    </row>
    <row r="268" spans="2:44">
      <c r="B268" s="778"/>
      <c r="C268" s="1731"/>
      <c r="D268" s="1482"/>
      <c r="E268" s="1559" t="s">
        <v>162</v>
      </c>
      <c r="F268" s="1620">
        <v>3.57</v>
      </c>
      <c r="G268" s="2075">
        <v>3</v>
      </c>
      <c r="H268" s="1100" t="s">
        <v>592</v>
      </c>
      <c r="I268" s="1620">
        <v>0.1</v>
      </c>
      <c r="J268" s="1708">
        <v>0.1</v>
      </c>
      <c r="K268" s="2014" t="s">
        <v>630</v>
      </c>
      <c r="L268" s="2447"/>
      <c r="M268" s="2448"/>
      <c r="N268" s="1483"/>
      <c r="O268" s="1414" t="s">
        <v>444</v>
      </c>
      <c r="P268" s="1605"/>
      <c r="Q268" s="1654"/>
      <c r="R268" s="1605"/>
      <c r="S268" s="1530"/>
      <c r="T268" s="1605"/>
      <c r="U268" s="1655"/>
      <c r="V268" s="1605">
        <f t="shared" si="252"/>
        <v>0</v>
      </c>
      <c r="W268" s="1608">
        <f t="shared" si="253"/>
        <v>0</v>
      </c>
      <c r="X268" s="1605">
        <f t="shared" si="254"/>
        <v>0</v>
      </c>
      <c r="Y268" s="1530">
        <f t="shared" si="255"/>
        <v>0</v>
      </c>
      <c r="AA268" s="2129" t="s">
        <v>937</v>
      </c>
      <c r="AB268" s="2130">
        <f t="shared" ref="AB268:AG268" si="263">AB260+AB267</f>
        <v>101.72500000000001</v>
      </c>
      <c r="AC268" s="2131">
        <f t="shared" si="263"/>
        <v>83.4</v>
      </c>
      <c r="AD268" s="2374">
        <f t="shared" si="263"/>
        <v>108.20399999999999</v>
      </c>
      <c r="AE268" s="2279">
        <f t="shared" si="263"/>
        <v>71.859999999999985</v>
      </c>
      <c r="AF268" s="2130">
        <f t="shared" si="263"/>
        <v>38.700000000000003</v>
      </c>
      <c r="AG268" s="2132">
        <f t="shared" si="263"/>
        <v>31.5</v>
      </c>
      <c r="AH268" s="2133">
        <f>AB268+AD268</f>
        <v>209.929</v>
      </c>
      <c r="AI268" s="2134">
        <f>AC268+AE268</f>
        <v>155.26</v>
      </c>
      <c r="AJ268" s="2133">
        <f t="shared" ref="AJ268" si="264">AD268+AF268</f>
        <v>146.904</v>
      </c>
      <c r="AK268" s="2135">
        <f t="shared" ref="AK268" si="265">AE268+AG268</f>
        <v>103.35999999999999</v>
      </c>
      <c r="AM268" s="1414" t="s">
        <v>54</v>
      </c>
      <c r="AN268" s="1531">
        <f t="shared" si="237"/>
        <v>2.8900000000000006</v>
      </c>
      <c r="AO268" s="1740">
        <f t="shared" si="238"/>
        <v>2.8900000000000006</v>
      </c>
      <c r="AP268" s="1798" t="s">
        <v>134</v>
      </c>
      <c r="AQ268" s="2449">
        <f t="shared" si="261"/>
        <v>248.62900000000002</v>
      </c>
      <c r="AR268" s="2450">
        <f t="shared" si="261"/>
        <v>186.76</v>
      </c>
    </row>
    <row r="269" spans="2:44">
      <c r="B269" s="778"/>
      <c r="C269" s="1731"/>
      <c r="D269" s="1482"/>
      <c r="E269" s="2258" t="s">
        <v>592</v>
      </c>
      <c r="F269" s="1620">
        <v>0.1</v>
      </c>
      <c r="G269" s="2075">
        <v>0.1</v>
      </c>
      <c r="H269" s="1100" t="s">
        <v>657</v>
      </c>
      <c r="I269" s="1620">
        <v>1.2E-2</v>
      </c>
      <c r="J269" s="1708">
        <v>1.2E-2</v>
      </c>
      <c r="K269" s="2451" t="s">
        <v>100</v>
      </c>
      <c r="L269" s="1586" t="s">
        <v>101</v>
      </c>
      <c r="M269" s="1587" t="s">
        <v>102</v>
      </c>
      <c r="N269" s="1483"/>
      <c r="O269" s="1414" t="s">
        <v>137</v>
      </c>
      <c r="P269" s="1605"/>
      <c r="Q269" s="1654"/>
      <c r="R269" s="1605">
        <f>L264</f>
        <v>4</v>
      </c>
      <c r="S269" s="1530">
        <f>M264</f>
        <v>4</v>
      </c>
      <c r="T269" s="1605"/>
      <c r="U269" s="1655"/>
      <c r="V269" s="1605">
        <f t="shared" si="252"/>
        <v>4</v>
      </c>
      <c r="W269" s="1608">
        <f t="shared" si="253"/>
        <v>4</v>
      </c>
      <c r="X269" s="1605">
        <f t="shared" si="254"/>
        <v>4</v>
      </c>
      <c r="Y269" s="1530">
        <f t="shared" si="255"/>
        <v>4</v>
      </c>
      <c r="AA269" s="2283" t="s">
        <v>415</v>
      </c>
      <c r="AB269" s="1820"/>
      <c r="AC269" s="2284"/>
      <c r="AD269" s="1657"/>
      <c r="AE269" s="1727"/>
      <c r="AF269" s="1657"/>
      <c r="AG269" s="2285"/>
      <c r="AH269" s="1528"/>
      <c r="AI269" s="2286"/>
      <c r="AJ269" s="1528"/>
      <c r="AK269" s="1530"/>
      <c r="AM269" s="1414" t="s">
        <v>116</v>
      </c>
      <c r="AN269" s="1531">
        <f t="shared" si="237"/>
        <v>10</v>
      </c>
      <c r="AO269" s="1740">
        <f t="shared" si="238"/>
        <v>10</v>
      </c>
      <c r="AP269" s="1815" t="s">
        <v>415</v>
      </c>
      <c r="AQ269" s="1531"/>
      <c r="AR269" s="1482"/>
    </row>
    <row r="270" spans="2:44">
      <c r="B270" s="1777" t="s">
        <v>400</v>
      </c>
      <c r="C270" s="2093"/>
      <c r="D270" s="214">
        <f>SUM(D252:D269)</f>
        <v>885</v>
      </c>
      <c r="E270" s="203"/>
      <c r="F270" s="1150"/>
      <c r="G270" s="214"/>
      <c r="K270" s="2452" t="s">
        <v>325</v>
      </c>
      <c r="L270" s="2453">
        <v>157.5</v>
      </c>
      <c r="M270" s="2454">
        <v>105</v>
      </c>
      <c r="N270" s="1483"/>
      <c r="O270" s="1414" t="s">
        <v>136</v>
      </c>
      <c r="P270" s="1605"/>
      <c r="Q270" s="1654"/>
      <c r="R270" s="1605"/>
      <c r="S270" s="1530"/>
      <c r="T270" s="1605"/>
      <c r="U270" s="1655"/>
      <c r="V270" s="1605">
        <f t="shared" si="252"/>
        <v>0</v>
      </c>
      <c r="W270" s="1608">
        <f t="shared" si="253"/>
        <v>0</v>
      </c>
      <c r="X270" s="1605">
        <f t="shared" si="254"/>
        <v>0</v>
      </c>
      <c r="Y270" s="1530">
        <f t="shared" si="255"/>
        <v>0</v>
      </c>
      <c r="AA270" s="1819" t="s">
        <v>547</v>
      </c>
      <c r="AB270" s="2143"/>
      <c r="AC270" s="1821"/>
      <c r="AD270" s="1657"/>
      <c r="AE270" s="1532"/>
      <c r="AF270" s="1657"/>
      <c r="AG270" s="2144"/>
      <c r="AH270" s="1528">
        <f t="shared" ref="AH270" si="266">AB270+AD270</f>
        <v>0</v>
      </c>
      <c r="AI270" s="1813">
        <f t="shared" ref="AI270" si="267">AC270+AE270</f>
        <v>0</v>
      </c>
      <c r="AJ270" s="1528">
        <f t="shared" ref="AJ270" si="268">AD270+AF270</f>
        <v>0</v>
      </c>
      <c r="AK270" s="1814">
        <f t="shared" ref="AK270" si="269">AE270+AG270</f>
        <v>0</v>
      </c>
      <c r="AM270" s="1849" t="s">
        <v>167</v>
      </c>
      <c r="AN270" s="1531">
        <f t="shared" si="237"/>
        <v>0.95899999999999996</v>
      </c>
      <c r="AO270" s="1740">
        <f t="shared" si="238"/>
        <v>0.95899999999999996</v>
      </c>
      <c r="AP270" s="1819" t="s">
        <v>547</v>
      </c>
      <c r="AQ270" s="1713">
        <f t="shared" ref="AQ270:AQ286" si="270">AB270+AD270+AF270</f>
        <v>0</v>
      </c>
      <c r="AR270" s="1532">
        <f t="shared" ref="AR270:AR286" si="271">AC270+AE270+AG270</f>
        <v>0</v>
      </c>
    </row>
    <row r="271" spans="2:44" ht="12" customHeight="1">
      <c r="B271" s="1662"/>
      <c r="C271" s="404" t="s">
        <v>244</v>
      </c>
      <c r="D271" s="2306"/>
      <c r="E271" s="2187" t="s">
        <v>772</v>
      </c>
      <c r="F271" s="1787"/>
      <c r="G271" s="1787"/>
      <c r="H271" s="1664"/>
      <c r="I271" s="1787"/>
      <c r="J271" s="1788"/>
      <c r="K271" s="2455" t="s">
        <v>754</v>
      </c>
      <c r="L271" s="2102"/>
      <c r="M271" s="2103"/>
      <c r="N271" s="1483"/>
      <c r="O271" s="1414" t="s">
        <v>77</v>
      </c>
      <c r="P271" s="1605"/>
      <c r="Q271" s="1654"/>
      <c r="R271" s="1605"/>
      <c r="S271" s="1530"/>
      <c r="T271" s="1605"/>
      <c r="U271" s="1655"/>
      <c r="V271" s="1605">
        <f t="shared" si="252"/>
        <v>0</v>
      </c>
      <c r="W271" s="1608">
        <f t="shared" si="253"/>
        <v>0</v>
      </c>
      <c r="X271" s="1605">
        <f t="shared" si="254"/>
        <v>0</v>
      </c>
      <c r="Y271" s="1530">
        <f t="shared" si="255"/>
        <v>0</v>
      </c>
      <c r="AA271" s="1828" t="s">
        <v>416</v>
      </c>
      <c r="AB271" s="1829"/>
      <c r="AC271" s="1830"/>
      <c r="AD271" s="1657"/>
      <c r="AE271" s="2147"/>
      <c r="AF271" s="1528"/>
      <c r="AG271" s="1834"/>
      <c r="AH271" s="1528">
        <f t="shared" ref="AH271:AK273" si="272">AB271+AD271</f>
        <v>0</v>
      </c>
      <c r="AI271" s="1813">
        <f t="shared" si="272"/>
        <v>0</v>
      </c>
      <c r="AJ271" s="1528">
        <f t="shared" si="272"/>
        <v>0</v>
      </c>
      <c r="AK271" s="1814">
        <f t="shared" si="272"/>
        <v>0</v>
      </c>
      <c r="AM271" s="1866" t="s">
        <v>163</v>
      </c>
      <c r="AN271" s="1531">
        <f t="shared" si="237"/>
        <v>1.2E-2</v>
      </c>
      <c r="AO271" s="1740">
        <f t="shared" si="238"/>
        <v>1.2E-2</v>
      </c>
      <c r="AP271" s="1824" t="s">
        <v>416</v>
      </c>
      <c r="AQ271" s="1713">
        <f t="shared" si="270"/>
        <v>0</v>
      </c>
      <c r="AR271" s="1532">
        <f t="shared" si="271"/>
        <v>0</v>
      </c>
    </row>
    <row r="272" spans="2:44" ht="14.25" customHeight="1">
      <c r="B272" s="1676" t="s">
        <v>755</v>
      </c>
      <c r="C272" s="373" t="s">
        <v>1009</v>
      </c>
      <c r="D272" s="642">
        <v>200</v>
      </c>
      <c r="E272" s="1792" t="s">
        <v>100</v>
      </c>
      <c r="F272" s="1541" t="s">
        <v>101</v>
      </c>
      <c r="G272" s="1542" t="s">
        <v>102</v>
      </c>
      <c r="H272" s="1677" t="s">
        <v>100</v>
      </c>
      <c r="I272" s="2090" t="s">
        <v>101</v>
      </c>
      <c r="J272" s="2091" t="s">
        <v>102</v>
      </c>
      <c r="K272" s="2290" t="s">
        <v>100</v>
      </c>
      <c r="L272" s="2090" t="s">
        <v>101</v>
      </c>
      <c r="M272" s="2091" t="s">
        <v>102</v>
      </c>
      <c r="N272" s="1483"/>
      <c r="O272" s="1201" t="s">
        <v>445</v>
      </c>
      <c r="P272" s="1605">
        <f>I250+F248+I243</f>
        <v>1.6400000000000001</v>
      </c>
      <c r="Q272" s="1654">
        <f>J250+G248+J243</f>
        <v>1.6400000000000001</v>
      </c>
      <c r="R272" s="1605">
        <f>F262+F269+I255+I268+L260</f>
        <v>1.05</v>
      </c>
      <c r="S272" s="1530">
        <f>G262+G269+J255+J268+M260</f>
        <v>1.05</v>
      </c>
      <c r="T272" s="1605">
        <f>I276</f>
        <v>0.2</v>
      </c>
      <c r="U272" s="1655">
        <f>J276</f>
        <v>0.2</v>
      </c>
      <c r="V272" s="1605">
        <f t="shared" si="252"/>
        <v>2.6900000000000004</v>
      </c>
      <c r="W272" s="1608">
        <f t="shared" si="253"/>
        <v>2.6900000000000004</v>
      </c>
      <c r="X272" s="1605">
        <f t="shared" si="254"/>
        <v>1.25</v>
      </c>
      <c r="Y272" s="1530">
        <f t="shared" si="255"/>
        <v>1.25</v>
      </c>
      <c r="AA272" s="1840" t="s">
        <v>417</v>
      </c>
      <c r="AB272" s="1525"/>
      <c r="AC272" s="1841"/>
      <c r="AD272" s="1657"/>
      <c r="AE272" s="2152"/>
      <c r="AF272" s="1812"/>
      <c r="AG272" s="1844"/>
      <c r="AH272" s="1528">
        <f t="shared" si="272"/>
        <v>0</v>
      </c>
      <c r="AI272" s="1813">
        <f t="shared" si="272"/>
        <v>0</v>
      </c>
      <c r="AJ272" s="1528">
        <f t="shared" si="272"/>
        <v>0</v>
      </c>
      <c r="AK272" s="1814">
        <f t="shared" si="272"/>
        <v>0</v>
      </c>
      <c r="AM272" s="1882" t="s">
        <v>409</v>
      </c>
      <c r="AN272" s="1531">
        <f t="shared" si="237"/>
        <v>0.8</v>
      </c>
      <c r="AO272" s="1740">
        <f t="shared" si="238"/>
        <v>0.8</v>
      </c>
      <c r="AP272" s="1835" t="s">
        <v>417</v>
      </c>
      <c r="AQ272" s="1531">
        <f t="shared" si="270"/>
        <v>0</v>
      </c>
      <c r="AR272" s="1532">
        <f t="shared" si="271"/>
        <v>0</v>
      </c>
    </row>
    <row r="273" spans="2:47" ht="12" customHeight="1">
      <c r="B273" s="778"/>
      <c r="C273" s="695" t="s">
        <v>245</v>
      </c>
      <c r="D273" s="1482"/>
      <c r="E273" s="2126" t="s">
        <v>45</v>
      </c>
      <c r="F273" s="1803">
        <v>112</v>
      </c>
      <c r="G273" s="2092">
        <v>83.7</v>
      </c>
      <c r="H273" s="2011" t="s">
        <v>80</v>
      </c>
      <c r="I273" s="1803">
        <v>22.2</v>
      </c>
      <c r="J273" s="2358">
        <v>22.2</v>
      </c>
      <c r="K273" s="2291" t="s">
        <v>757</v>
      </c>
      <c r="L273" s="1803">
        <v>208</v>
      </c>
      <c r="M273" s="2012">
        <v>200</v>
      </c>
      <c r="N273" s="1483"/>
      <c r="O273" s="1414" t="s">
        <v>446</v>
      </c>
      <c r="P273" s="1605">
        <f>L244</f>
        <v>10</v>
      </c>
      <c r="Q273" s="1654">
        <f>M244</f>
        <v>10</v>
      </c>
      <c r="R273" s="1605"/>
      <c r="S273" s="1530"/>
      <c r="T273" s="1605"/>
      <c r="U273" s="1655"/>
      <c r="V273" s="1605">
        <f t="shared" si="252"/>
        <v>10</v>
      </c>
      <c r="W273" s="1608">
        <f t="shared" si="253"/>
        <v>10</v>
      </c>
      <c r="X273" s="1605">
        <f t="shared" si="254"/>
        <v>0</v>
      </c>
      <c r="Y273" s="1530">
        <f t="shared" si="255"/>
        <v>0</v>
      </c>
      <c r="AA273" s="1846" t="s">
        <v>418</v>
      </c>
      <c r="AB273" s="1525"/>
      <c r="AC273" s="1841"/>
      <c r="AD273" s="2239">
        <f>L270</f>
        <v>157.5</v>
      </c>
      <c r="AE273" s="2152">
        <f>D263</f>
        <v>105</v>
      </c>
      <c r="AF273" s="1528"/>
      <c r="AG273" s="1844"/>
      <c r="AH273" s="1528">
        <f t="shared" si="272"/>
        <v>157.5</v>
      </c>
      <c r="AI273" s="1813">
        <f t="shared" si="272"/>
        <v>105</v>
      </c>
      <c r="AJ273" s="1528">
        <f t="shared" si="272"/>
        <v>157.5</v>
      </c>
      <c r="AK273" s="1814">
        <f t="shared" si="272"/>
        <v>105</v>
      </c>
      <c r="AM273" s="1894" t="s">
        <v>135</v>
      </c>
      <c r="AN273" s="1618">
        <f t="shared" si="237"/>
        <v>0.13500000000000001</v>
      </c>
      <c r="AO273" s="1904">
        <f t="shared" si="238"/>
        <v>0.13500000000000001</v>
      </c>
      <c r="AP273" s="1845" t="s">
        <v>418</v>
      </c>
      <c r="AQ273" s="1531">
        <f t="shared" si="270"/>
        <v>157.5</v>
      </c>
      <c r="AR273" s="1532">
        <f t="shared" si="271"/>
        <v>105</v>
      </c>
    </row>
    <row r="274" spans="2:47" ht="14.25" customHeight="1">
      <c r="B274" s="1676" t="s">
        <v>773</v>
      </c>
      <c r="C274" s="2456" t="s">
        <v>774</v>
      </c>
      <c r="D274" s="642" t="s">
        <v>267</v>
      </c>
      <c r="E274" s="1559" t="s">
        <v>366</v>
      </c>
      <c r="F274" s="2217" t="s">
        <v>367</v>
      </c>
      <c r="G274" s="1621">
        <v>1</v>
      </c>
      <c r="H274" s="2221" t="s">
        <v>79</v>
      </c>
      <c r="I274" s="1620">
        <v>2.2000000000000002</v>
      </c>
      <c r="J274" s="2302">
        <v>2.2000000000000002</v>
      </c>
      <c r="K274" s="2063"/>
      <c r="L274" s="17"/>
      <c r="M274" s="2457"/>
      <c r="N274" s="38"/>
      <c r="O274" s="1849" t="s">
        <v>167</v>
      </c>
      <c r="P274" s="1850">
        <f t="shared" ref="P274:U274" si="273">P275+P276+P277+P278</f>
        <v>0.875</v>
      </c>
      <c r="Q274" s="1851">
        <f t="shared" si="273"/>
        <v>0.875</v>
      </c>
      <c r="R274" s="1850">
        <f>R275+R276+R277+R278</f>
        <v>0.08</v>
      </c>
      <c r="S274" s="1852">
        <f>S275+S276+S277+S278</f>
        <v>0.08</v>
      </c>
      <c r="T274" s="1853">
        <f t="shared" si="273"/>
        <v>4.0000000000000001E-3</v>
      </c>
      <c r="U274" s="1854">
        <f t="shared" si="273"/>
        <v>4.0000000000000001E-3</v>
      </c>
      <c r="V274" s="1605">
        <f t="shared" si="252"/>
        <v>0.95499999999999996</v>
      </c>
      <c r="W274" s="1608">
        <f t="shared" si="253"/>
        <v>0.95499999999999996</v>
      </c>
      <c r="X274" s="1605">
        <f t="shared" si="254"/>
        <v>8.4000000000000005E-2</v>
      </c>
      <c r="Y274" s="1530">
        <f t="shared" si="255"/>
        <v>8.4000000000000005E-2</v>
      </c>
      <c r="AA274" s="1855" t="s">
        <v>419</v>
      </c>
      <c r="AB274" s="1610"/>
      <c r="AC274" s="1856"/>
      <c r="AD274" s="1737"/>
      <c r="AE274" s="2299"/>
      <c r="AF274" s="1614"/>
      <c r="AG274" s="1860"/>
      <c r="AH274" s="1614">
        <f>AB274+AD274</f>
        <v>0</v>
      </c>
      <c r="AI274" s="1861"/>
      <c r="AJ274" s="1614">
        <f t="shared" ref="AJ274:AJ286" si="274">AD274+AF274</f>
        <v>0</v>
      </c>
      <c r="AK274" s="1862"/>
      <c r="AM274" s="1286" t="s">
        <v>98</v>
      </c>
      <c r="AN274" s="1913">
        <f>P279+R279+T279</f>
        <v>19.899999999999999</v>
      </c>
      <c r="AO274" s="1914">
        <f>Q279+S279+U279</f>
        <v>19.899999999999999</v>
      </c>
      <c r="AP274" s="1848" t="s">
        <v>419</v>
      </c>
      <c r="AQ274" s="1618">
        <f t="shared" si="270"/>
        <v>0</v>
      </c>
      <c r="AR274" s="1619">
        <f t="shared" si="271"/>
        <v>0</v>
      </c>
    </row>
    <row r="275" spans="2:47" ht="14.25" customHeight="1">
      <c r="B275" s="716"/>
      <c r="C275" s="1714" t="s">
        <v>775</v>
      </c>
      <c r="D275" s="2010"/>
      <c r="E275" s="1720" t="s">
        <v>109</v>
      </c>
      <c r="F275" s="1620">
        <v>21.6</v>
      </c>
      <c r="G275" s="1621">
        <v>18</v>
      </c>
      <c r="H275" s="2301" t="s">
        <v>84</v>
      </c>
      <c r="I275" s="1620">
        <v>4.0000000000000001E-3</v>
      </c>
      <c r="J275" s="2362">
        <v>4.0000000000000001E-3</v>
      </c>
      <c r="K275" s="2063"/>
      <c r="L275" s="17"/>
      <c r="M275" s="2457"/>
      <c r="N275" s="38"/>
      <c r="O275" s="1866" t="s">
        <v>163</v>
      </c>
      <c r="P275" s="1867"/>
      <c r="Q275" s="1868"/>
      <c r="R275" s="1867">
        <f>F263</f>
        <v>8.0000000000000002E-3</v>
      </c>
      <c r="S275" s="1869">
        <f>G263</f>
        <v>8.0000000000000002E-3</v>
      </c>
      <c r="T275" s="1870">
        <f>I275</f>
        <v>4.0000000000000001E-3</v>
      </c>
      <c r="U275" s="1868">
        <f>J275</f>
        <v>4.0000000000000001E-3</v>
      </c>
      <c r="V275" s="1871">
        <f>P275+R275</f>
        <v>8.0000000000000002E-3</v>
      </c>
      <c r="W275" s="1869">
        <f t="shared" si="253"/>
        <v>8.0000000000000002E-3</v>
      </c>
      <c r="X275" s="1636">
        <f t="shared" si="254"/>
        <v>1.2E-2</v>
      </c>
      <c r="Y275" s="1869">
        <f t="shared" si="255"/>
        <v>1.2E-2</v>
      </c>
      <c r="AA275" s="1872" t="s">
        <v>420</v>
      </c>
      <c r="AB275" s="1873">
        <f t="shared" ref="AB275:AG275" si="275">SUM(AB270:AB274)</f>
        <v>0</v>
      </c>
      <c r="AC275" s="1874">
        <f t="shared" si="275"/>
        <v>0</v>
      </c>
      <c r="AD275" s="1875">
        <f t="shared" si="275"/>
        <v>157.5</v>
      </c>
      <c r="AE275" s="2169">
        <f t="shared" si="275"/>
        <v>105</v>
      </c>
      <c r="AF275" s="1877">
        <f t="shared" si="275"/>
        <v>0</v>
      </c>
      <c r="AG275" s="1878">
        <f t="shared" si="275"/>
        <v>0</v>
      </c>
      <c r="AH275" s="1877">
        <f>AB275+AD275</f>
        <v>157.5</v>
      </c>
      <c r="AI275" s="1879">
        <f>AC275+AE275</f>
        <v>105</v>
      </c>
      <c r="AJ275" s="1877">
        <f t="shared" si="274"/>
        <v>157.5</v>
      </c>
      <c r="AK275" s="1880">
        <f>AE275+AG275</f>
        <v>105</v>
      </c>
      <c r="AP275" s="1863" t="s">
        <v>420</v>
      </c>
      <c r="AQ275" s="1864">
        <f t="shared" si="270"/>
        <v>157.5</v>
      </c>
      <c r="AR275" s="1865">
        <f t="shared" si="271"/>
        <v>105</v>
      </c>
      <c r="AT275" s="10"/>
      <c r="AU275" s="10"/>
    </row>
    <row r="276" spans="2:47" ht="13.5" customHeight="1">
      <c r="B276" s="1723" t="s">
        <v>9</v>
      </c>
      <c r="C276" s="658" t="s">
        <v>10</v>
      </c>
      <c r="D276" s="246">
        <v>20</v>
      </c>
      <c r="E276" s="1559" t="s">
        <v>300</v>
      </c>
      <c r="F276" s="1620">
        <v>17.100000000000001</v>
      </c>
      <c r="G276" s="1621">
        <v>13.5</v>
      </c>
      <c r="H276" s="1036" t="s">
        <v>83</v>
      </c>
      <c r="I276" s="1773">
        <v>0.2</v>
      </c>
      <c r="J276" s="2458">
        <v>0.2</v>
      </c>
      <c r="K276" s="2063"/>
      <c r="L276" s="17"/>
      <c r="M276" s="2459"/>
      <c r="N276" s="38"/>
      <c r="O276" s="1882" t="s">
        <v>409</v>
      </c>
      <c r="P276" s="1883">
        <f>J245</f>
        <v>0.8</v>
      </c>
      <c r="Q276" s="1884">
        <f>J245</f>
        <v>0.8</v>
      </c>
      <c r="R276" s="1883"/>
      <c r="S276" s="1885"/>
      <c r="T276" s="1886"/>
      <c r="U276" s="1884"/>
      <c r="V276" s="1871">
        <f>P276+R276</f>
        <v>0.8</v>
      </c>
      <c r="W276" s="1869">
        <f t="shared" si="253"/>
        <v>0.8</v>
      </c>
      <c r="X276" s="1636">
        <f t="shared" si="254"/>
        <v>0</v>
      </c>
      <c r="Y276" s="1869">
        <f t="shared" si="255"/>
        <v>0</v>
      </c>
      <c r="AA276" s="1881" t="s">
        <v>429</v>
      </c>
      <c r="AB276" s="1887">
        <f>L243</f>
        <v>11.25</v>
      </c>
      <c r="AC276" s="1888"/>
      <c r="AD276" s="1889"/>
      <c r="AE276" s="1890"/>
      <c r="AF276" s="1887"/>
      <c r="AG276" s="1888"/>
      <c r="AH276" s="1509"/>
      <c r="AI276" s="1891"/>
      <c r="AJ276" s="1509">
        <f t="shared" si="274"/>
        <v>0</v>
      </c>
      <c r="AK276" s="1892"/>
      <c r="AP276" s="1881" t="s">
        <v>429</v>
      </c>
      <c r="AQ276" s="1512">
        <f t="shared" si="270"/>
        <v>11.25</v>
      </c>
      <c r="AR276" s="1513">
        <f t="shared" si="271"/>
        <v>0</v>
      </c>
      <c r="AT276" s="10"/>
      <c r="AU276" s="10"/>
    </row>
    <row r="277" spans="2:47">
      <c r="B277" s="778"/>
      <c r="C277" s="1731"/>
      <c r="D277" s="1482"/>
      <c r="E277" s="1559" t="s">
        <v>82</v>
      </c>
      <c r="F277" s="1620">
        <v>1.83</v>
      </c>
      <c r="G277" s="1708">
        <v>1.83</v>
      </c>
      <c r="H277" s="2261"/>
      <c r="I277" s="1620"/>
      <c r="J277" s="2362"/>
      <c r="K277" s="2063"/>
      <c r="L277" s="17"/>
      <c r="M277" s="2457"/>
      <c r="N277" s="38"/>
      <c r="O277" s="1894" t="s">
        <v>135</v>
      </c>
      <c r="P277" s="1895">
        <f>L249</f>
        <v>7.4999999999999997E-2</v>
      </c>
      <c r="Q277" s="1896">
        <f>M249</f>
        <v>7.4999999999999997E-2</v>
      </c>
      <c r="R277" s="1895">
        <f>L256</f>
        <v>0.06</v>
      </c>
      <c r="S277" s="1897">
        <f>M256</f>
        <v>0.06</v>
      </c>
      <c r="T277" s="1898"/>
      <c r="U277" s="1896"/>
      <c r="V277" s="1871">
        <f>P277+R277</f>
        <v>0.13500000000000001</v>
      </c>
      <c r="W277" s="1869">
        <f t="shared" si="253"/>
        <v>0.13500000000000001</v>
      </c>
      <c r="X277" s="1636">
        <f t="shared" si="254"/>
        <v>0.06</v>
      </c>
      <c r="Y277" s="1869">
        <f t="shared" si="255"/>
        <v>0.06</v>
      </c>
      <c r="AA277" s="1893" t="s">
        <v>430</v>
      </c>
      <c r="AB277" s="1899"/>
      <c r="AC277" s="1900">
        <f>M243</f>
        <v>11.25</v>
      </c>
      <c r="AD277" s="1901"/>
      <c r="AE277" s="1902"/>
      <c r="AF277" s="1899"/>
      <c r="AG277" s="1900"/>
      <c r="AH277" s="1528">
        <f t="shared" ref="AH277:AI279" si="276">AB277+AD277</f>
        <v>0</v>
      </c>
      <c r="AI277" s="1903">
        <f t="shared" si="276"/>
        <v>11.25</v>
      </c>
      <c r="AJ277" s="1528">
        <f t="shared" si="274"/>
        <v>0</v>
      </c>
      <c r="AK277" s="1638">
        <f t="shared" ref="AK277:AK282" si="277">AE277+AG277</f>
        <v>0</v>
      </c>
      <c r="AP277" s="1893" t="s">
        <v>430</v>
      </c>
      <c r="AQ277" s="1531">
        <f t="shared" si="270"/>
        <v>0</v>
      </c>
      <c r="AR277" s="1532">
        <f t="shared" si="271"/>
        <v>11.25</v>
      </c>
      <c r="AT277" s="10"/>
      <c r="AU277" s="10"/>
    </row>
    <row r="278" spans="2:47">
      <c r="B278" s="778"/>
      <c r="C278" s="1731"/>
      <c r="D278" s="1482"/>
      <c r="E278" s="2460" t="s">
        <v>776</v>
      </c>
      <c r="F278" s="1620">
        <v>9</v>
      </c>
      <c r="G278" s="1708">
        <v>9</v>
      </c>
      <c r="H278" s="4"/>
      <c r="I278" s="22"/>
      <c r="J278" s="1772"/>
      <c r="K278" s="2063"/>
      <c r="L278" s="48"/>
      <c r="M278" s="2461"/>
      <c r="N278" s="38"/>
      <c r="O278" s="1894" t="s">
        <v>462</v>
      </c>
      <c r="P278" s="1895"/>
      <c r="Q278" s="1896"/>
      <c r="R278" s="1895">
        <f>I269</f>
        <v>1.2E-2</v>
      </c>
      <c r="S278" s="1897">
        <f>J269</f>
        <v>1.2E-2</v>
      </c>
      <c r="T278" s="1898"/>
      <c r="U278" s="1896"/>
      <c r="V278" s="1871">
        <f>P278+R278</f>
        <v>1.2E-2</v>
      </c>
      <c r="W278" s="1869">
        <f t="shared" si="253"/>
        <v>1.2E-2</v>
      </c>
      <c r="X278" s="1636">
        <f>R278+T278</f>
        <v>1.2E-2</v>
      </c>
      <c r="Y278" s="1869">
        <f t="shared" si="255"/>
        <v>1.2E-2</v>
      </c>
      <c r="AA278" s="1905" t="s">
        <v>499</v>
      </c>
      <c r="AB278" s="1907"/>
      <c r="AC278" s="1908"/>
      <c r="AD278" s="1909"/>
      <c r="AE278" s="1910"/>
      <c r="AF278" s="1907"/>
      <c r="AG278" s="1908"/>
      <c r="AH278" s="1614">
        <f t="shared" si="276"/>
        <v>0</v>
      </c>
      <c r="AI278" s="1911">
        <f t="shared" si="276"/>
        <v>0</v>
      </c>
      <c r="AJ278" s="1614">
        <f t="shared" si="274"/>
        <v>0</v>
      </c>
      <c r="AK278" s="1912">
        <f t="shared" si="277"/>
        <v>0</v>
      </c>
      <c r="AP278" s="1905" t="s">
        <v>431</v>
      </c>
      <c r="AQ278" s="1618">
        <f t="shared" si="270"/>
        <v>0</v>
      </c>
      <c r="AR278" s="1619">
        <f t="shared" si="271"/>
        <v>0</v>
      </c>
      <c r="AS278" s="1916"/>
      <c r="AT278" s="10"/>
      <c r="AU278" s="10"/>
    </row>
    <row r="279" spans="2:47" ht="14.25" customHeight="1">
      <c r="B279" s="1777" t="s">
        <v>401</v>
      </c>
      <c r="C279" s="2093"/>
      <c r="D279" s="214">
        <f>D272+D276+90+20</f>
        <v>330</v>
      </c>
      <c r="E279" s="1377" t="s">
        <v>82</v>
      </c>
      <c r="F279" s="1838">
        <v>3</v>
      </c>
      <c r="G279" s="1839">
        <v>3</v>
      </c>
      <c r="H279" s="2462"/>
      <c r="I279" s="2057"/>
      <c r="J279" s="2463"/>
      <c r="K279" s="203"/>
      <c r="L279" s="1150"/>
      <c r="M279" s="214"/>
      <c r="N279" s="38"/>
      <c r="O279" s="1286" t="s">
        <v>98</v>
      </c>
      <c r="P279" s="1918">
        <f>F246</f>
        <v>10.9</v>
      </c>
      <c r="Q279" s="1919">
        <f>G246</f>
        <v>10.9</v>
      </c>
      <c r="R279" s="1918"/>
      <c r="S279" s="1920"/>
      <c r="T279" s="1921">
        <f>F278</f>
        <v>9</v>
      </c>
      <c r="U279" s="1922">
        <f>G278</f>
        <v>9</v>
      </c>
      <c r="V279" s="1923">
        <f>P279+R279</f>
        <v>10.9</v>
      </c>
      <c r="W279" s="1924">
        <f t="shared" si="253"/>
        <v>10.9</v>
      </c>
      <c r="X279" s="1923">
        <f>R279+T279</f>
        <v>9</v>
      </c>
      <c r="Y279" s="1924">
        <f t="shared" si="255"/>
        <v>9</v>
      </c>
      <c r="AA279" s="1915" t="s">
        <v>432</v>
      </c>
      <c r="AB279" s="1925">
        <f t="shared" ref="AB279:AG279" si="278">AB276+AB277+AB278</f>
        <v>11.25</v>
      </c>
      <c r="AC279" s="1633">
        <f t="shared" si="278"/>
        <v>11.25</v>
      </c>
      <c r="AD279" s="1926">
        <f t="shared" si="278"/>
        <v>0</v>
      </c>
      <c r="AE279" s="1630">
        <f t="shared" si="278"/>
        <v>0</v>
      </c>
      <c r="AF279" s="1925">
        <f t="shared" si="278"/>
        <v>0</v>
      </c>
      <c r="AG279" s="1633">
        <f t="shared" si="278"/>
        <v>0</v>
      </c>
      <c r="AH279" s="1631">
        <f t="shared" si="276"/>
        <v>11.25</v>
      </c>
      <c r="AI279" s="1632">
        <f t="shared" si="276"/>
        <v>11.25</v>
      </c>
      <c r="AJ279" s="1631">
        <f t="shared" si="274"/>
        <v>0</v>
      </c>
      <c r="AK279" s="1633">
        <f t="shared" si="277"/>
        <v>0</v>
      </c>
      <c r="AP279" s="1915" t="s">
        <v>432</v>
      </c>
      <c r="AQ279" s="1631">
        <f t="shared" si="270"/>
        <v>11.25</v>
      </c>
      <c r="AR279" s="1629">
        <f t="shared" si="271"/>
        <v>11.25</v>
      </c>
      <c r="AS279" s="1916"/>
      <c r="AT279" s="10"/>
      <c r="AU279" s="10"/>
    </row>
    <row r="280" spans="2:47">
      <c r="B280" s="10"/>
      <c r="C280" s="1653"/>
      <c r="D280" s="10"/>
      <c r="E280" s="4"/>
      <c r="F280" s="17"/>
      <c r="G280" s="1917"/>
      <c r="H280" s="1986"/>
      <c r="I280" s="2464"/>
      <c r="J280" s="2465"/>
      <c r="K280" s="4"/>
      <c r="L280" s="17"/>
      <c r="M280" s="1917"/>
      <c r="N280" s="38"/>
      <c r="Q280" s="1003"/>
      <c r="R280" s="16"/>
      <c r="S280" s="999"/>
      <c r="T280" s="10"/>
      <c r="U280" s="10"/>
      <c r="V280" s="10"/>
      <c r="W280" s="10"/>
      <c r="AA280" s="1927" t="s">
        <v>424</v>
      </c>
      <c r="AB280" s="1505"/>
      <c r="AC280" s="1928"/>
      <c r="AD280" s="1509">
        <f>F266</f>
        <v>40.03</v>
      </c>
      <c r="AE280" s="1929">
        <f>G266</f>
        <v>34.4</v>
      </c>
      <c r="AF280" s="1505"/>
      <c r="AG280" s="1928"/>
      <c r="AH280" s="1509"/>
      <c r="AI280" s="1930">
        <f>AC280+AE280</f>
        <v>34.4</v>
      </c>
      <c r="AJ280" s="1509">
        <f t="shared" si="274"/>
        <v>40.03</v>
      </c>
      <c r="AK280" s="1931">
        <f t="shared" si="277"/>
        <v>34.4</v>
      </c>
      <c r="AP280" s="1927" t="s">
        <v>273</v>
      </c>
      <c r="AQ280" s="1512">
        <f t="shared" si="270"/>
        <v>40.03</v>
      </c>
      <c r="AR280" s="1513">
        <f t="shared" si="271"/>
        <v>34.4</v>
      </c>
      <c r="AS280" s="1916"/>
      <c r="AT280" s="10"/>
      <c r="AU280" s="10"/>
    </row>
    <row r="281" spans="2:47" ht="13.5" customHeight="1">
      <c r="B281" s="10"/>
      <c r="C281" s="1653"/>
      <c r="D281" s="10"/>
      <c r="E281" s="4"/>
      <c r="F281" s="17"/>
      <c r="G281" s="1917"/>
      <c r="H281" s="10"/>
      <c r="K281" s="4"/>
      <c r="L281" s="17"/>
      <c r="M281" s="1917"/>
      <c r="N281" s="38"/>
      <c r="Q281" s="4"/>
      <c r="R281" s="16"/>
      <c r="S281" s="1760"/>
      <c r="T281" s="1985"/>
      <c r="U281" s="1956"/>
      <c r="V281" s="1760"/>
      <c r="W281" s="10"/>
      <c r="AA281" s="1932" t="s">
        <v>425</v>
      </c>
      <c r="AB281" s="1610"/>
      <c r="AC281" s="1934"/>
      <c r="AD281" s="1614"/>
      <c r="AE281" s="1935"/>
      <c r="AF281" s="1610"/>
      <c r="AG281" s="1934"/>
      <c r="AH281" s="1614">
        <f>AB281+AD281</f>
        <v>0</v>
      </c>
      <c r="AI281" s="1936">
        <f>AC281+AE281</f>
        <v>0</v>
      </c>
      <c r="AJ281" s="1614">
        <f t="shared" si="274"/>
        <v>0</v>
      </c>
      <c r="AK281" s="1937">
        <f t="shared" si="277"/>
        <v>0</v>
      </c>
      <c r="AP281" s="1932" t="s">
        <v>152</v>
      </c>
      <c r="AQ281" s="1618">
        <f t="shared" si="270"/>
        <v>0</v>
      </c>
      <c r="AR281" s="1619">
        <f t="shared" si="271"/>
        <v>0</v>
      </c>
      <c r="AS281" s="38"/>
      <c r="AT281" s="10"/>
      <c r="AU281" s="10"/>
    </row>
    <row r="282" spans="2:47" ht="14.25" customHeight="1">
      <c r="B282" s="10"/>
      <c r="C282" s="1653"/>
      <c r="D282" s="10"/>
      <c r="E282" s="4"/>
      <c r="F282" s="17"/>
      <c r="G282" s="1917"/>
      <c r="H282" s="10"/>
      <c r="N282" s="1483"/>
      <c r="Q282" s="4"/>
      <c r="R282" s="9"/>
      <c r="S282" s="10"/>
      <c r="T282" s="10"/>
      <c r="U282" s="10"/>
      <c r="V282" s="10"/>
      <c r="W282" s="2394"/>
      <c r="Y282" s="1948"/>
      <c r="AA282" s="1939" t="s">
        <v>421</v>
      </c>
      <c r="AB282" s="1949">
        <f t="shared" ref="AB282:AG282" si="279">SUM(AB280:AB281)</f>
        <v>0</v>
      </c>
      <c r="AC282" s="1950">
        <f t="shared" si="279"/>
        <v>0</v>
      </c>
      <c r="AD282" s="1951">
        <f t="shared" si="279"/>
        <v>40.03</v>
      </c>
      <c r="AE282" s="1941">
        <f t="shared" si="279"/>
        <v>34.4</v>
      </c>
      <c r="AF282" s="1949">
        <f t="shared" si="279"/>
        <v>0</v>
      </c>
      <c r="AG282" s="1950">
        <f t="shared" si="279"/>
        <v>0</v>
      </c>
      <c r="AH282" s="1940">
        <f>AB282+AD282</f>
        <v>40.03</v>
      </c>
      <c r="AI282" s="1952">
        <f>AC282+AE282</f>
        <v>34.4</v>
      </c>
      <c r="AJ282" s="1940">
        <f t="shared" si="274"/>
        <v>40.03</v>
      </c>
      <c r="AK282" s="1953">
        <f t="shared" si="277"/>
        <v>34.4</v>
      </c>
      <c r="AP282" s="1939" t="s">
        <v>421</v>
      </c>
      <c r="AQ282" s="1940">
        <f t="shared" si="270"/>
        <v>40.03</v>
      </c>
      <c r="AR282" s="1941">
        <f t="shared" si="271"/>
        <v>34.4</v>
      </c>
      <c r="AS282" s="38"/>
      <c r="AT282" s="10"/>
      <c r="AU282" s="10"/>
    </row>
    <row r="283" spans="2:47" ht="15" customHeight="1">
      <c r="B283" s="10"/>
      <c r="C283" s="1653"/>
      <c r="D283" s="10"/>
      <c r="N283" s="1483"/>
      <c r="Q283" s="4"/>
      <c r="R283" s="16"/>
      <c r="S283" s="10"/>
      <c r="T283" s="4"/>
      <c r="U283" s="17"/>
      <c r="V283" s="1917"/>
      <c r="W283" s="2394"/>
      <c r="Y283" s="1948"/>
      <c r="AA283" s="1955" t="s">
        <v>271</v>
      </c>
      <c r="AB283" s="1887"/>
      <c r="AC283" s="1957"/>
      <c r="AD283" s="1889"/>
      <c r="AE283" s="1958"/>
      <c r="AF283" s="1887"/>
      <c r="AG283" s="1957"/>
      <c r="AH283" s="1509"/>
      <c r="AI283" s="1959"/>
      <c r="AJ283" s="1509">
        <f t="shared" si="274"/>
        <v>0</v>
      </c>
      <c r="AK283" s="1960"/>
      <c r="AN283" s="1938"/>
      <c r="AO283" s="12"/>
      <c r="AP283" s="1955" t="s">
        <v>271</v>
      </c>
      <c r="AQ283" s="1512">
        <f t="shared" si="270"/>
        <v>0</v>
      </c>
      <c r="AR283" s="1513">
        <f t="shared" si="271"/>
        <v>0</v>
      </c>
      <c r="AS283" s="38"/>
      <c r="AT283" s="10"/>
      <c r="AU283" s="10"/>
    </row>
    <row r="284" spans="2:47" ht="14.25" customHeight="1">
      <c r="N284" s="1483"/>
      <c r="O284" s="38"/>
      <c r="Q284" s="4"/>
      <c r="R284" s="16"/>
      <c r="S284" s="1917"/>
      <c r="T284" s="10"/>
      <c r="U284" s="10"/>
      <c r="V284" s="10"/>
      <c r="W284" s="1964"/>
      <c r="Y284" s="1964"/>
      <c r="AA284" s="1962" t="s">
        <v>103</v>
      </c>
      <c r="AB284" s="1899"/>
      <c r="AC284" s="1965"/>
      <c r="AD284" s="1901"/>
      <c r="AE284" s="1966"/>
      <c r="AF284" s="1899"/>
      <c r="AG284" s="1965"/>
      <c r="AH284" s="1528">
        <f t="shared" ref="AH284:AI286" si="280">AB284+AD284</f>
        <v>0</v>
      </c>
      <c r="AI284" s="1967">
        <f t="shared" si="280"/>
        <v>0</v>
      </c>
      <c r="AJ284" s="1528">
        <f t="shared" si="274"/>
        <v>0</v>
      </c>
      <c r="AK284" s="1968">
        <f>AE284+AG284</f>
        <v>0</v>
      </c>
      <c r="AN284" s="1938"/>
      <c r="AO284" s="1954"/>
      <c r="AP284" s="1962" t="s">
        <v>103</v>
      </c>
      <c r="AQ284" s="1531">
        <f t="shared" si="270"/>
        <v>0</v>
      </c>
      <c r="AR284" s="1532">
        <f t="shared" si="271"/>
        <v>0</v>
      </c>
      <c r="AS284" s="38"/>
      <c r="AT284" s="10"/>
      <c r="AU284" s="10"/>
    </row>
    <row r="285" spans="2:47">
      <c r="N285" s="1483"/>
      <c r="O285" s="38"/>
      <c r="Q285" s="4"/>
      <c r="R285" s="16"/>
      <c r="S285" s="1917"/>
      <c r="T285" s="4"/>
      <c r="U285" s="17"/>
      <c r="V285" s="1917"/>
      <c r="W285" s="1963"/>
      <c r="Y285" s="1963"/>
      <c r="AA285" s="1969" t="s">
        <v>272</v>
      </c>
      <c r="AB285" s="1907"/>
      <c r="AC285" s="1970"/>
      <c r="AD285" s="1909"/>
      <c r="AE285" s="2174"/>
      <c r="AF285" s="1907"/>
      <c r="AG285" s="1970"/>
      <c r="AH285" s="1614">
        <f t="shared" si="280"/>
        <v>0</v>
      </c>
      <c r="AI285" s="1972">
        <f t="shared" si="280"/>
        <v>0</v>
      </c>
      <c r="AJ285" s="1614">
        <f t="shared" si="274"/>
        <v>0</v>
      </c>
      <c r="AK285" s="1973">
        <f>AE285+AG285</f>
        <v>0</v>
      </c>
      <c r="AN285" s="1961"/>
      <c r="AO285" s="43"/>
      <c r="AP285" s="1969" t="s">
        <v>272</v>
      </c>
      <c r="AQ285" s="1618">
        <f t="shared" si="270"/>
        <v>0</v>
      </c>
      <c r="AR285" s="1619">
        <f t="shared" si="271"/>
        <v>0</v>
      </c>
      <c r="AS285" s="38"/>
      <c r="AT285" s="10"/>
      <c r="AU285" s="10"/>
    </row>
    <row r="286" spans="2:47">
      <c r="N286" s="1483"/>
      <c r="O286" s="38"/>
      <c r="Q286" s="4"/>
      <c r="R286" s="16"/>
      <c r="S286" s="1917"/>
      <c r="T286" s="4"/>
      <c r="U286" s="17"/>
      <c r="V286" s="1772"/>
      <c r="W286" s="1964"/>
      <c r="Y286" s="1963"/>
      <c r="AA286" s="1978" t="s">
        <v>422</v>
      </c>
      <c r="AB286" s="1979">
        <f t="shared" ref="AB286:AG286" si="281">AB283+AB284+AB285</f>
        <v>0</v>
      </c>
      <c r="AC286" s="1878">
        <f t="shared" si="281"/>
        <v>0</v>
      </c>
      <c r="AD286" s="1979">
        <f t="shared" si="281"/>
        <v>0</v>
      </c>
      <c r="AE286" s="1878">
        <f t="shared" si="281"/>
        <v>0</v>
      </c>
      <c r="AF286" s="1979">
        <f t="shared" si="281"/>
        <v>0</v>
      </c>
      <c r="AG286" s="1878">
        <f t="shared" si="281"/>
        <v>0</v>
      </c>
      <c r="AH286" s="1877">
        <f t="shared" si="280"/>
        <v>0</v>
      </c>
      <c r="AI286" s="1879">
        <f t="shared" si="280"/>
        <v>0</v>
      </c>
      <c r="AJ286" s="1877">
        <f t="shared" si="274"/>
        <v>0</v>
      </c>
      <c r="AK286" s="1880">
        <f>AE286+AG286</f>
        <v>0</v>
      </c>
      <c r="AP286" s="1974" t="s">
        <v>422</v>
      </c>
      <c r="AQ286" s="1975">
        <f t="shared" si="270"/>
        <v>0</v>
      </c>
      <c r="AR286" s="1976">
        <f t="shared" si="271"/>
        <v>0</v>
      </c>
      <c r="AS286" s="38"/>
      <c r="AT286" s="10"/>
      <c r="AU286" s="10"/>
    </row>
    <row r="287" spans="2:47">
      <c r="N287" s="1483"/>
      <c r="Q287" s="10"/>
      <c r="R287" s="2466"/>
      <c r="W287" s="1948"/>
      <c r="Y287" s="1948"/>
      <c r="AC287" s="1947"/>
      <c r="AE287" s="1947"/>
      <c r="AI287" s="2305"/>
      <c r="AK287" s="2305"/>
      <c r="AP287" s="38"/>
    </row>
    <row r="288" spans="2:47">
      <c r="E288" s="4"/>
      <c r="F288" s="48"/>
      <c r="G288" s="1772"/>
      <c r="H288" s="4"/>
      <c r="I288" s="17"/>
      <c r="J288" s="1917"/>
      <c r="N288" s="1483"/>
      <c r="Q288" s="10"/>
      <c r="R288" s="10"/>
      <c r="AA288" t="s">
        <v>402</v>
      </c>
      <c r="AP288" s="1987"/>
      <c r="AQ288" s="38"/>
      <c r="AR288" s="10"/>
    </row>
    <row r="289" spans="2:54">
      <c r="C289" s="1455" t="s">
        <v>240</v>
      </c>
      <c r="G289" s="2"/>
      <c r="H289" s="2"/>
      <c r="I289" s="2"/>
      <c r="L289" s="2"/>
      <c r="N289" s="1483"/>
      <c r="AA289" s="74" t="str">
        <f>B295</f>
        <v>6- й   день</v>
      </c>
      <c r="AB289" s="73" t="s">
        <v>450</v>
      </c>
      <c r="AG289" s="1462" t="str">
        <f>U291</f>
        <v>2 - я   неделя</v>
      </c>
      <c r="AI289" s="85" t="s">
        <v>403</v>
      </c>
      <c r="AJ289" s="83"/>
      <c r="AT289" s="1463"/>
      <c r="AU289" s="1464"/>
    </row>
    <row r="290" spans="2:54">
      <c r="C290"/>
      <c r="D290" s="74" t="s">
        <v>577</v>
      </c>
      <c r="F290" s="1460"/>
      <c r="L290" s="1461" t="s">
        <v>118</v>
      </c>
      <c r="N290" s="1483"/>
      <c r="O290" t="s">
        <v>402</v>
      </c>
      <c r="AM290" s="1756" t="s">
        <v>412</v>
      </c>
      <c r="AP290" s="1787"/>
      <c r="AQ290" s="1787"/>
      <c r="AR290" s="1788"/>
      <c r="AT290" s="1469"/>
      <c r="AU290" s="1469"/>
    </row>
    <row r="291" spans="2:54">
      <c r="B291" s="2" t="s">
        <v>235</v>
      </c>
      <c r="C291" s="2"/>
      <c r="D291" s="1465"/>
      <c r="F291" s="1462" t="s">
        <v>142</v>
      </c>
      <c r="I291" s="1466"/>
      <c r="J291" s="1467" t="s">
        <v>1075</v>
      </c>
      <c r="K291" s="1468"/>
      <c r="N291" s="1483"/>
      <c r="O291" s="74" t="str">
        <f>B295</f>
        <v>6- й   день</v>
      </c>
      <c r="P291" s="73" t="s">
        <v>450</v>
      </c>
      <c r="U291" s="1462" t="s">
        <v>142</v>
      </c>
      <c r="W291" s="85" t="s">
        <v>403</v>
      </c>
      <c r="X291" s="83"/>
      <c r="Y291" s="1473"/>
      <c r="AA291" s="1474" t="s">
        <v>321</v>
      </c>
      <c r="AB291" s="1475" t="s">
        <v>404</v>
      </c>
      <c r="AC291" s="1476"/>
      <c r="AD291" s="1475" t="s">
        <v>405</v>
      </c>
      <c r="AE291" s="1476"/>
      <c r="AF291" s="1475" t="s">
        <v>406</v>
      </c>
      <c r="AG291" s="1476"/>
      <c r="AH291" s="1475" t="s">
        <v>410</v>
      </c>
      <c r="AI291" s="1476"/>
      <c r="AJ291" s="1477" t="s">
        <v>411</v>
      </c>
      <c r="AK291" s="1476"/>
      <c r="AM291" s="10"/>
      <c r="AN291" s="10"/>
      <c r="AO291" s="10"/>
      <c r="AP291" s="1474" t="s">
        <v>321</v>
      </c>
      <c r="AQ291" s="1478" t="s">
        <v>413</v>
      </c>
      <c r="AR291" s="1479"/>
      <c r="AT291" s="1469"/>
      <c r="AU291" s="1469"/>
    </row>
    <row r="292" spans="2:54">
      <c r="N292" s="1483"/>
      <c r="AA292" s="1484" t="s">
        <v>437</v>
      </c>
      <c r="AB292" s="1485" t="s">
        <v>101</v>
      </c>
      <c r="AC292" s="1486" t="s">
        <v>102</v>
      </c>
      <c r="AD292" s="1487" t="s">
        <v>101</v>
      </c>
      <c r="AE292" s="1488" t="s">
        <v>102</v>
      </c>
      <c r="AF292" s="1487" t="s">
        <v>101</v>
      </c>
      <c r="AG292" s="1488" t="s">
        <v>102</v>
      </c>
      <c r="AH292" s="1485" t="s">
        <v>101</v>
      </c>
      <c r="AI292" s="1489" t="s">
        <v>102</v>
      </c>
      <c r="AJ292" s="1490" t="s">
        <v>101</v>
      </c>
      <c r="AK292" s="1489" t="s">
        <v>102</v>
      </c>
      <c r="AM292" s="203"/>
      <c r="AO292" s="1150"/>
      <c r="AP292" s="1150"/>
      <c r="AQ292" s="1491" t="s">
        <v>101</v>
      </c>
      <c r="AR292" s="1492" t="s">
        <v>102</v>
      </c>
      <c r="AT292" s="17"/>
      <c r="AU292" s="17"/>
    </row>
    <row r="293" spans="2:54">
      <c r="B293" s="1470" t="s">
        <v>2</v>
      </c>
      <c r="C293" s="905" t="s">
        <v>3</v>
      </c>
      <c r="D293" s="1471" t="s">
        <v>4</v>
      </c>
      <c r="E293" s="355" t="s">
        <v>61</v>
      </c>
      <c r="F293" s="484"/>
      <c r="G293" s="484"/>
      <c r="H293" s="484"/>
      <c r="I293" s="484"/>
      <c r="J293" s="484"/>
      <c r="K293" s="484"/>
      <c r="L293" s="484"/>
      <c r="M293" s="171"/>
      <c r="N293" s="1483"/>
      <c r="O293" s="1501" t="s">
        <v>441</v>
      </c>
      <c r="P293" s="1502"/>
      <c r="Q293" s="1502"/>
      <c r="R293" s="1502"/>
      <c r="S293" s="1502"/>
      <c r="T293" s="1502"/>
      <c r="U293" s="1502"/>
      <c r="V293" s="1502"/>
      <c r="W293" s="1502"/>
      <c r="X293" s="1502"/>
      <c r="Y293" s="1503"/>
      <c r="AA293" s="1504" t="s">
        <v>69</v>
      </c>
      <c r="AB293" s="1505"/>
      <c r="AC293" s="1506"/>
      <c r="AD293" s="1505"/>
      <c r="AE293" s="1507"/>
      <c r="AF293" s="1505"/>
      <c r="AG293" s="1508"/>
      <c r="AH293" s="1509">
        <f t="shared" ref="AH293:AH302" si="282">AB293+AD293</f>
        <v>0</v>
      </c>
      <c r="AI293" s="1510">
        <f t="shared" ref="AI293:AI302" si="283">AC293+AE293</f>
        <v>0</v>
      </c>
      <c r="AJ293" s="1509">
        <f t="shared" ref="AJ293:AJ302" si="284">AD293+AF293</f>
        <v>0</v>
      </c>
      <c r="AK293" s="1511">
        <f t="shared" ref="AK293:AK302" si="285">AE293+AG293</f>
        <v>0</v>
      </c>
      <c r="AM293" s="1474" t="s">
        <v>321</v>
      </c>
      <c r="AN293" s="1568" t="s">
        <v>413</v>
      </c>
      <c r="AO293" s="1569"/>
      <c r="AP293" s="1504" t="s">
        <v>69</v>
      </c>
      <c r="AQ293" s="1512">
        <f t="shared" ref="AQ293:AQ301" si="286">AB293+AD293+AF293</f>
        <v>0</v>
      </c>
      <c r="AR293" s="1513">
        <f t="shared" ref="AR293:AR301" si="287">AC293+AE293+AG293</f>
        <v>0</v>
      </c>
      <c r="AT293" s="17"/>
      <c r="AU293" s="17"/>
    </row>
    <row r="294" spans="2:54">
      <c r="B294" s="1480" t="s">
        <v>5</v>
      </c>
      <c r="C294" s="10"/>
      <c r="D294" s="1481" t="s">
        <v>62</v>
      </c>
      <c r="E294" s="778"/>
      <c r="F294" s="10"/>
      <c r="G294" s="10"/>
      <c r="H294" s="10"/>
      <c r="I294" s="10"/>
      <c r="J294" s="10"/>
      <c r="K294" s="10"/>
      <c r="L294" s="10"/>
      <c r="M294" s="1482"/>
      <c r="N294" s="1483"/>
      <c r="O294" s="562"/>
      <c r="P294" s="35" t="s">
        <v>442</v>
      </c>
      <c r="Q294" s="35"/>
      <c r="R294" s="35"/>
      <c r="S294" s="35"/>
      <c r="T294" s="35"/>
      <c r="U294" s="35"/>
      <c r="V294" s="35"/>
      <c r="W294" s="35"/>
      <c r="X294" s="35"/>
      <c r="Y294" s="1522"/>
      <c r="AA294" s="1504" t="s">
        <v>71</v>
      </c>
      <c r="AB294" s="1525"/>
      <c r="AC294" s="1567"/>
      <c r="AD294" s="1525"/>
      <c r="AE294" s="1526"/>
      <c r="AF294" s="1525"/>
      <c r="AG294" s="1527"/>
      <c r="AH294" s="1528">
        <f t="shared" si="282"/>
        <v>0</v>
      </c>
      <c r="AI294" s="1529">
        <f t="shared" si="283"/>
        <v>0</v>
      </c>
      <c r="AJ294" s="1528">
        <f t="shared" si="284"/>
        <v>0</v>
      </c>
      <c r="AK294" s="1530">
        <f t="shared" si="285"/>
        <v>0</v>
      </c>
      <c r="AM294" s="204"/>
      <c r="AN294" s="1579" t="s">
        <v>101</v>
      </c>
      <c r="AO294" s="1580" t="s">
        <v>102</v>
      </c>
      <c r="AP294" s="1504" t="s">
        <v>71</v>
      </c>
      <c r="AQ294" s="1531">
        <f t="shared" si="286"/>
        <v>0</v>
      </c>
      <c r="AR294" s="1532">
        <f t="shared" si="287"/>
        <v>0</v>
      </c>
      <c r="AT294" s="10"/>
      <c r="AU294" s="10"/>
    </row>
    <row r="295" spans="2:54" ht="15.5">
      <c r="B295" s="2467" t="s">
        <v>284</v>
      </c>
      <c r="C295" s="484"/>
      <c r="D295" s="2468"/>
      <c r="E295" s="1384" t="s">
        <v>734</v>
      </c>
      <c r="F295" s="1787"/>
      <c r="G295" s="1787"/>
      <c r="H295" s="2105" t="s">
        <v>549</v>
      </c>
      <c r="I295" s="1669"/>
      <c r="J295" s="1670"/>
      <c r="K295" s="2469" t="s">
        <v>250</v>
      </c>
      <c r="L295" s="1787"/>
      <c r="M295" s="1788"/>
      <c r="N295" s="1483"/>
      <c r="AA295" s="1504" t="s">
        <v>72</v>
      </c>
      <c r="AB295" s="1543"/>
      <c r="AC295" s="1524"/>
      <c r="AD295" s="1543"/>
      <c r="AE295" s="1544"/>
      <c r="AF295" s="1543"/>
      <c r="AG295" s="1545"/>
      <c r="AH295" s="1528">
        <f t="shared" si="282"/>
        <v>0</v>
      </c>
      <c r="AI295" s="1529">
        <f t="shared" si="283"/>
        <v>0</v>
      </c>
      <c r="AJ295" s="1528">
        <f t="shared" si="284"/>
        <v>0</v>
      </c>
      <c r="AK295" s="1530">
        <f t="shared" si="285"/>
        <v>0</v>
      </c>
      <c r="AM295" s="2008" t="s">
        <v>133</v>
      </c>
      <c r="AN295" s="1596">
        <f t="shared" ref="AN295:AN300" si="288">P299+R299+T299</f>
        <v>60</v>
      </c>
      <c r="AO295" s="1597">
        <f t="shared" ref="AO295:AO300" si="289">Q299+S299+U299</f>
        <v>60</v>
      </c>
      <c r="AP295" s="1504" t="s">
        <v>72</v>
      </c>
      <c r="AQ295" s="1531">
        <f t="shared" si="286"/>
        <v>0</v>
      </c>
      <c r="AR295" s="1532">
        <f t="shared" si="287"/>
        <v>0</v>
      </c>
      <c r="AT295" s="10"/>
      <c r="AU295" s="10"/>
    </row>
    <row r="296" spans="2:54">
      <c r="B296" s="1992"/>
      <c r="C296" s="714" t="s">
        <v>158</v>
      </c>
      <c r="D296" s="1993"/>
      <c r="E296" s="1995" t="s">
        <v>100</v>
      </c>
      <c r="F296" s="1998" t="s">
        <v>101</v>
      </c>
      <c r="G296" s="1999" t="s">
        <v>102</v>
      </c>
      <c r="H296" s="1997" t="s">
        <v>100</v>
      </c>
      <c r="I296" s="1998" t="s">
        <v>101</v>
      </c>
      <c r="J296" s="1999" t="s">
        <v>102</v>
      </c>
      <c r="K296" s="1792" t="s">
        <v>100</v>
      </c>
      <c r="L296" s="1541" t="s">
        <v>101</v>
      </c>
      <c r="M296" s="1542" t="s">
        <v>102</v>
      </c>
      <c r="N296" s="1483"/>
      <c r="AA296" s="1504" t="s">
        <v>73</v>
      </c>
      <c r="AB296" s="1525"/>
      <c r="AC296" s="1556"/>
      <c r="AD296" s="1525"/>
      <c r="AE296" s="1544"/>
      <c r="AF296" s="1525"/>
      <c r="AG296" s="1545"/>
      <c r="AH296" s="1528">
        <f t="shared" si="282"/>
        <v>0</v>
      </c>
      <c r="AI296" s="1529">
        <f t="shared" si="283"/>
        <v>0</v>
      </c>
      <c r="AJ296" s="1528">
        <f t="shared" si="284"/>
        <v>0</v>
      </c>
      <c r="AK296" s="1530">
        <f t="shared" si="285"/>
        <v>0</v>
      </c>
      <c r="AM296" s="1414" t="s">
        <v>132</v>
      </c>
      <c r="AN296" s="1531">
        <f t="shared" si="288"/>
        <v>126.2</v>
      </c>
      <c r="AO296" s="1617">
        <f t="shared" si="289"/>
        <v>126.2</v>
      </c>
      <c r="AP296" s="1504" t="s">
        <v>73</v>
      </c>
      <c r="AQ296" s="1531">
        <f t="shared" si="286"/>
        <v>0</v>
      </c>
      <c r="AR296" s="1532">
        <f t="shared" si="287"/>
        <v>0</v>
      </c>
      <c r="AT296" s="10"/>
      <c r="AU296" s="10"/>
    </row>
    <row r="297" spans="2:54">
      <c r="B297" s="2061" t="s">
        <v>383</v>
      </c>
      <c r="C297" s="1704" t="s">
        <v>170</v>
      </c>
      <c r="D297" s="537">
        <v>60</v>
      </c>
      <c r="E297" s="1693" t="s">
        <v>164</v>
      </c>
      <c r="F297" s="773" t="s">
        <v>637</v>
      </c>
      <c r="G297" s="2470">
        <v>91</v>
      </c>
      <c r="H297" s="2471" t="s">
        <v>140</v>
      </c>
      <c r="I297" s="2361">
        <v>108.8</v>
      </c>
      <c r="J297" s="2004">
        <v>87.04</v>
      </c>
      <c r="K297" s="2472" t="s">
        <v>60</v>
      </c>
      <c r="L297" s="2473">
        <v>200</v>
      </c>
      <c r="M297" s="2474">
        <v>200</v>
      </c>
      <c r="N297" s="1483"/>
      <c r="O297" s="1474" t="s">
        <v>321</v>
      </c>
      <c r="P297" s="1475" t="s">
        <v>404</v>
      </c>
      <c r="Q297" s="1476"/>
      <c r="R297" s="1475" t="s">
        <v>405</v>
      </c>
      <c r="S297" s="1476"/>
      <c r="T297" s="1475" t="s">
        <v>406</v>
      </c>
      <c r="U297" s="1476"/>
      <c r="V297" s="1475" t="s">
        <v>407</v>
      </c>
      <c r="W297" s="1476"/>
      <c r="X297" s="1475" t="s">
        <v>408</v>
      </c>
      <c r="Y297" s="1476"/>
      <c r="AA297" s="1504" t="s">
        <v>75</v>
      </c>
      <c r="AB297" s="1525"/>
      <c r="AC297" s="1567"/>
      <c r="AD297" s="1525">
        <f>I321</f>
        <v>14.04</v>
      </c>
      <c r="AE297" s="1526">
        <f>J321</f>
        <v>13.4</v>
      </c>
      <c r="AF297" s="1525"/>
      <c r="AG297" s="1527"/>
      <c r="AH297" s="1528">
        <f t="shared" si="282"/>
        <v>14.04</v>
      </c>
      <c r="AI297" s="1529">
        <f t="shared" si="283"/>
        <v>13.4</v>
      </c>
      <c r="AJ297" s="1528">
        <f t="shared" si="284"/>
        <v>14.04</v>
      </c>
      <c r="AK297" s="1530">
        <f t="shared" si="285"/>
        <v>13.4</v>
      </c>
      <c r="AM297" s="1414" t="s">
        <v>79</v>
      </c>
      <c r="AN297" s="1531">
        <f t="shared" si="288"/>
        <v>3.6</v>
      </c>
      <c r="AO297" s="1617">
        <f t="shared" si="289"/>
        <v>3.6</v>
      </c>
      <c r="AP297" s="1504" t="s">
        <v>75</v>
      </c>
      <c r="AQ297" s="1531">
        <f t="shared" si="286"/>
        <v>14.04</v>
      </c>
      <c r="AR297" s="1532">
        <f t="shared" si="287"/>
        <v>13.4</v>
      </c>
      <c r="AT297" s="10"/>
      <c r="AU297" s="10"/>
      <c r="AV297" s="10"/>
      <c r="AW297" s="10"/>
      <c r="AX297" s="10"/>
      <c r="AY297" s="10"/>
      <c r="AZ297" s="10"/>
      <c r="BA297" s="10"/>
      <c r="BB297" s="10"/>
    </row>
    <row r="298" spans="2:54">
      <c r="B298" s="716"/>
      <c r="C298" s="1714" t="s">
        <v>369</v>
      </c>
      <c r="D298" s="2010"/>
      <c r="E298" s="1559" t="s">
        <v>80</v>
      </c>
      <c r="F298" s="1620">
        <v>34</v>
      </c>
      <c r="G298" s="2139">
        <v>34</v>
      </c>
      <c r="H298" s="2475" t="s">
        <v>1037</v>
      </c>
      <c r="I298" s="10"/>
      <c r="J298" s="1482"/>
      <c r="K298" s="2476" t="s">
        <v>107</v>
      </c>
      <c r="L298" s="617">
        <v>5</v>
      </c>
      <c r="M298" s="1572">
        <v>5</v>
      </c>
      <c r="N298" s="1483"/>
      <c r="O298" s="204"/>
      <c r="P298" s="1485" t="s">
        <v>101</v>
      </c>
      <c r="Q298" s="1489" t="s">
        <v>102</v>
      </c>
      <c r="R298" s="1485" t="s">
        <v>101</v>
      </c>
      <c r="S298" s="1489" t="s">
        <v>102</v>
      </c>
      <c r="T298" s="1485" t="s">
        <v>101</v>
      </c>
      <c r="U298" s="1489" t="s">
        <v>102</v>
      </c>
      <c r="V298" s="1485" t="s">
        <v>101</v>
      </c>
      <c r="W298" s="1489" t="s">
        <v>102</v>
      </c>
      <c r="X298" s="1485" t="s">
        <v>101</v>
      </c>
      <c r="Y298" s="1486" t="s">
        <v>102</v>
      </c>
      <c r="AA298" s="1504" t="s">
        <v>76</v>
      </c>
      <c r="AB298" s="1525"/>
      <c r="AC298" s="1578"/>
      <c r="AD298" s="1525"/>
      <c r="AE298" s="1526"/>
      <c r="AF298" s="1525"/>
      <c r="AG298" s="1527"/>
      <c r="AH298" s="1528">
        <f t="shared" si="282"/>
        <v>0</v>
      </c>
      <c r="AI298" s="1529">
        <f t="shared" si="283"/>
        <v>0</v>
      </c>
      <c r="AJ298" s="1528">
        <f t="shared" si="284"/>
        <v>0</v>
      </c>
      <c r="AK298" s="1530">
        <f t="shared" si="285"/>
        <v>0</v>
      </c>
      <c r="AM298" s="1635" t="s">
        <v>414</v>
      </c>
      <c r="AN298" s="1649">
        <f t="shared" si="288"/>
        <v>14.04</v>
      </c>
      <c r="AO298" s="1640">
        <f t="shared" si="289"/>
        <v>13.4</v>
      </c>
      <c r="AP298" s="1504" t="s">
        <v>76</v>
      </c>
      <c r="AQ298" s="1531">
        <f t="shared" si="286"/>
        <v>0</v>
      </c>
      <c r="AR298" s="1532">
        <f t="shared" si="287"/>
        <v>0</v>
      </c>
      <c r="AV298" s="10"/>
      <c r="AW298" s="10"/>
      <c r="AX298" s="10"/>
      <c r="AY298" s="10"/>
      <c r="AZ298" s="10"/>
      <c r="BA298" s="10"/>
      <c r="BB298" s="10"/>
    </row>
    <row r="299" spans="2:54">
      <c r="B299" s="2061" t="s">
        <v>553</v>
      </c>
      <c r="C299" s="661" t="s">
        <v>644</v>
      </c>
      <c r="D299" s="294" t="s">
        <v>862</v>
      </c>
      <c r="E299" s="1571" t="s">
        <v>82</v>
      </c>
      <c r="F299" s="1773">
        <v>4.0999999999999996</v>
      </c>
      <c r="G299" s="2365">
        <v>4.0999999999999996</v>
      </c>
      <c r="H299" s="256" t="s">
        <v>85</v>
      </c>
      <c r="I299" s="1620">
        <v>41.13</v>
      </c>
      <c r="J299" s="1708">
        <v>36.4</v>
      </c>
      <c r="K299" s="1720" t="s">
        <v>50</v>
      </c>
      <c r="L299" s="1560">
        <v>7</v>
      </c>
      <c r="M299" s="1561">
        <v>7</v>
      </c>
      <c r="N299" s="1483"/>
      <c r="O299" s="1588" t="s">
        <v>133</v>
      </c>
      <c r="P299" s="1589">
        <f>D304</f>
        <v>30</v>
      </c>
      <c r="Q299" s="1590">
        <f>D304</f>
        <v>30</v>
      </c>
      <c r="R299" s="1591">
        <f>D318</f>
        <v>30</v>
      </c>
      <c r="S299" s="1592">
        <f>D318</f>
        <v>30</v>
      </c>
      <c r="T299" s="1591"/>
      <c r="U299" s="1593"/>
      <c r="V299" s="1591">
        <f>P299+R299</f>
        <v>60</v>
      </c>
      <c r="W299" s="1594">
        <f>Q299+S299</f>
        <v>60</v>
      </c>
      <c r="X299" s="1591">
        <f>R299+T299</f>
        <v>30</v>
      </c>
      <c r="Y299" s="1592">
        <f>S299+U299</f>
        <v>30</v>
      </c>
      <c r="AA299" s="1595" t="s">
        <v>439</v>
      </c>
      <c r="AB299" s="1525"/>
      <c r="AC299" s="1567"/>
      <c r="AD299" s="1525"/>
      <c r="AE299" s="1526"/>
      <c r="AF299" s="1525"/>
      <c r="AG299" s="1527"/>
      <c r="AH299" s="1528">
        <f t="shared" si="282"/>
        <v>0</v>
      </c>
      <c r="AI299" s="1529">
        <f t="shared" si="283"/>
        <v>0</v>
      </c>
      <c r="AJ299" s="1528">
        <f t="shared" si="284"/>
        <v>0</v>
      </c>
      <c r="AK299" s="1530">
        <f t="shared" si="285"/>
        <v>0</v>
      </c>
      <c r="AM299" s="1414" t="s">
        <v>105</v>
      </c>
      <c r="AN299" s="1531">
        <f t="shared" si="288"/>
        <v>10</v>
      </c>
      <c r="AO299" s="1617">
        <f t="shared" si="289"/>
        <v>10</v>
      </c>
      <c r="AP299" s="1595" t="s">
        <v>439</v>
      </c>
      <c r="AQ299" s="1531">
        <f t="shared" si="286"/>
        <v>0</v>
      </c>
      <c r="AR299" s="1532">
        <f t="shared" si="287"/>
        <v>0</v>
      </c>
      <c r="AV299" s="10"/>
      <c r="AW299" s="10"/>
      <c r="AX299" s="10"/>
      <c r="AY299" s="10"/>
      <c r="AZ299" s="10"/>
      <c r="BA299" s="10"/>
      <c r="BB299" s="10"/>
    </row>
    <row r="300" spans="2:54">
      <c r="B300" s="2009" t="s">
        <v>550</v>
      </c>
      <c r="C300" s="1714" t="s">
        <v>552</v>
      </c>
      <c r="D300" s="1482"/>
      <c r="E300" s="1559" t="s">
        <v>54</v>
      </c>
      <c r="F300" s="1620">
        <v>0.32</v>
      </c>
      <c r="G300" s="2295">
        <v>0.32</v>
      </c>
      <c r="H300" s="2475" t="s">
        <v>1038</v>
      </c>
      <c r="I300" s="10"/>
      <c r="J300" s="1482"/>
      <c r="K300" s="2015" t="s">
        <v>81</v>
      </c>
      <c r="L300" s="617">
        <v>20</v>
      </c>
      <c r="M300" s="1572">
        <v>20</v>
      </c>
      <c r="N300" s="1483"/>
      <c r="O300" s="1414" t="s">
        <v>132</v>
      </c>
      <c r="P300" s="1605">
        <f>D303</f>
        <v>40</v>
      </c>
      <c r="Q300" s="1606">
        <f>D303</f>
        <v>40</v>
      </c>
      <c r="R300" s="1605">
        <f>L314+D317</f>
        <v>66.2</v>
      </c>
      <c r="S300" s="1607">
        <f>D317+M314</f>
        <v>66.2</v>
      </c>
      <c r="T300" s="1605">
        <f>D333</f>
        <v>20</v>
      </c>
      <c r="U300" s="1606">
        <f>D333</f>
        <v>20</v>
      </c>
      <c r="V300" s="1605">
        <f t="shared" ref="V300:V304" si="290">P300+R300</f>
        <v>106.2</v>
      </c>
      <c r="W300" s="1608">
        <f t="shared" ref="W300:W304" si="291">Q300+S300</f>
        <v>106.2</v>
      </c>
      <c r="X300" s="1605">
        <f t="shared" ref="X300:X304" si="292">R300+T300</f>
        <v>86.2</v>
      </c>
      <c r="Y300" s="1530">
        <f t="shared" ref="Y300:Y304" si="293">S300+U300</f>
        <v>86.2</v>
      </c>
      <c r="AA300" s="1609" t="s">
        <v>438</v>
      </c>
      <c r="AB300" s="1610"/>
      <c r="AC300" s="1611"/>
      <c r="AD300" s="1610"/>
      <c r="AE300" s="1612"/>
      <c r="AF300" s="1610"/>
      <c r="AG300" s="1613"/>
      <c r="AH300" s="1614">
        <f t="shared" si="282"/>
        <v>0</v>
      </c>
      <c r="AI300" s="1615">
        <f t="shared" si="283"/>
        <v>0</v>
      </c>
      <c r="AJ300" s="1614">
        <f t="shared" si="284"/>
        <v>0</v>
      </c>
      <c r="AK300" s="1616">
        <f t="shared" si="285"/>
        <v>0</v>
      </c>
      <c r="AM300" s="1201" t="s">
        <v>45</v>
      </c>
      <c r="AN300" s="1531">
        <f t="shared" si="288"/>
        <v>208.3</v>
      </c>
      <c r="AO300" s="1617">
        <f t="shared" si="289"/>
        <v>155.27000000000001</v>
      </c>
      <c r="AP300" s="1609" t="s">
        <v>438</v>
      </c>
      <c r="AQ300" s="1618">
        <f t="shared" si="286"/>
        <v>0</v>
      </c>
      <c r="AR300" s="1619">
        <f t="shared" si="287"/>
        <v>0</v>
      </c>
      <c r="AV300" s="10"/>
      <c r="AW300" s="230"/>
      <c r="AX300" s="10"/>
      <c r="AY300" s="10"/>
      <c r="AZ300" s="10"/>
      <c r="BA300" s="10"/>
      <c r="BB300" s="10"/>
    </row>
    <row r="301" spans="2:54">
      <c r="B301" s="2477" t="s">
        <v>500</v>
      </c>
      <c r="C301" s="661" t="s">
        <v>328</v>
      </c>
      <c r="D301" s="1090">
        <v>200</v>
      </c>
      <c r="E301" s="778"/>
      <c r="F301" s="10"/>
      <c r="G301" s="10"/>
      <c r="H301" s="256" t="s">
        <v>68</v>
      </c>
      <c r="I301" s="1620">
        <v>8</v>
      </c>
      <c r="J301" s="1561">
        <v>6.43</v>
      </c>
      <c r="K301" s="470"/>
      <c r="L301" s="1502"/>
      <c r="M301" s="1818"/>
      <c r="N301" s="1483"/>
      <c r="O301" s="1414" t="s">
        <v>79</v>
      </c>
      <c r="P301" s="1605"/>
      <c r="Q301" s="2226"/>
      <c r="R301" s="1605">
        <f>I327</f>
        <v>3.6</v>
      </c>
      <c r="S301" s="1608">
        <f>J327</f>
        <v>3.6</v>
      </c>
      <c r="T301" s="1605"/>
      <c r="U301" s="1624"/>
      <c r="V301" s="1605">
        <f t="shared" si="290"/>
        <v>3.6</v>
      </c>
      <c r="W301" s="1608">
        <f t="shared" si="291"/>
        <v>3.6</v>
      </c>
      <c r="X301" s="1605">
        <f t="shared" si="292"/>
        <v>3.6</v>
      </c>
      <c r="Y301" s="1530">
        <f t="shared" si="293"/>
        <v>3.6</v>
      </c>
      <c r="AA301" s="1625" t="s">
        <v>423</v>
      </c>
      <c r="AB301" s="1626">
        <f t="shared" ref="AB301:AG301" si="294">SUM(AB293:AB300)</f>
        <v>0</v>
      </c>
      <c r="AC301" s="1627">
        <f t="shared" si="294"/>
        <v>0</v>
      </c>
      <c r="AD301" s="1628">
        <f t="shared" si="294"/>
        <v>14.04</v>
      </c>
      <c r="AE301" s="1629">
        <f t="shared" si="294"/>
        <v>13.4</v>
      </c>
      <c r="AF301" s="1626">
        <f t="shared" si="294"/>
        <v>0</v>
      </c>
      <c r="AG301" s="1630">
        <f t="shared" si="294"/>
        <v>0</v>
      </c>
      <c r="AH301" s="1631">
        <f t="shared" si="282"/>
        <v>14.04</v>
      </c>
      <c r="AI301" s="1632">
        <f t="shared" si="283"/>
        <v>13.4</v>
      </c>
      <c r="AJ301" s="1631">
        <f t="shared" si="284"/>
        <v>14.04</v>
      </c>
      <c r="AK301" s="1633">
        <f t="shared" si="285"/>
        <v>13.4</v>
      </c>
      <c r="AM301" s="1679" t="s">
        <v>953</v>
      </c>
      <c r="AN301" s="2227">
        <f t="shared" ref="AN301:AN329" si="295">P305+R305+T305</f>
        <v>463.49</v>
      </c>
      <c r="AO301" s="1685">
        <f t="shared" ref="AO301:AO329" si="296">Q305+S305+U305</f>
        <v>358.15</v>
      </c>
      <c r="AP301" s="1625" t="s">
        <v>423</v>
      </c>
      <c r="AQ301" s="1631">
        <f t="shared" si="286"/>
        <v>14.04</v>
      </c>
      <c r="AR301" s="1629">
        <f t="shared" si="287"/>
        <v>13.4</v>
      </c>
      <c r="AV301" s="1760"/>
      <c r="AW301" s="1985"/>
      <c r="AX301" s="1956"/>
      <c r="AY301" s="1760"/>
      <c r="AZ301" s="10"/>
      <c r="BA301" s="10"/>
      <c r="BB301" s="10"/>
    </row>
    <row r="302" spans="2:54">
      <c r="B302" s="2009"/>
      <c r="C302" s="2478" t="s">
        <v>329</v>
      </c>
      <c r="D302" s="2010"/>
      <c r="E302" s="778"/>
      <c r="F302" s="10"/>
      <c r="G302" s="10"/>
      <c r="H302" s="2475" t="s">
        <v>1039</v>
      </c>
      <c r="I302" s="10"/>
      <c r="J302" s="1482"/>
      <c r="K302" s="2014" t="s">
        <v>488</v>
      </c>
      <c r="L302" s="1787"/>
      <c r="M302" s="1788"/>
      <c r="N302" s="1483"/>
      <c r="O302" s="1635" t="s">
        <v>414</v>
      </c>
      <c r="P302" s="1636">
        <f t="shared" ref="P302:U302" si="297">AB301</f>
        <v>0</v>
      </c>
      <c r="Q302" s="1637">
        <f t="shared" si="297"/>
        <v>0</v>
      </c>
      <c r="R302" s="1636">
        <f t="shared" si="297"/>
        <v>14.04</v>
      </c>
      <c r="S302" s="1638">
        <f t="shared" si="297"/>
        <v>13.4</v>
      </c>
      <c r="T302" s="1636">
        <f t="shared" si="297"/>
        <v>0</v>
      </c>
      <c r="U302" s="1639">
        <f t="shared" si="297"/>
        <v>0</v>
      </c>
      <c r="V302" s="1636">
        <f t="shared" si="290"/>
        <v>14.04</v>
      </c>
      <c r="W302" s="1640">
        <f t="shared" si="291"/>
        <v>13.4</v>
      </c>
      <c r="X302" s="1636">
        <f t="shared" si="292"/>
        <v>14.04</v>
      </c>
      <c r="Y302" s="1638">
        <f t="shared" si="293"/>
        <v>13.4</v>
      </c>
      <c r="AA302" s="1641" t="s">
        <v>934</v>
      </c>
      <c r="AB302" s="1700"/>
      <c r="AC302" s="2030"/>
      <c r="AD302" s="1509"/>
      <c r="AE302" s="1702"/>
      <c r="AF302" s="1648"/>
      <c r="AG302" s="2031"/>
      <c r="AH302" s="1648">
        <f t="shared" si="282"/>
        <v>0</v>
      </c>
      <c r="AI302" s="1594">
        <f t="shared" si="283"/>
        <v>0</v>
      </c>
      <c r="AJ302" s="1648">
        <f t="shared" si="284"/>
        <v>0</v>
      </c>
      <c r="AK302" s="1592">
        <f t="shared" si="285"/>
        <v>0</v>
      </c>
      <c r="AM302" s="1699" t="s">
        <v>954</v>
      </c>
      <c r="AN302" s="1692">
        <f t="shared" si="295"/>
        <v>69.42</v>
      </c>
      <c r="AO302" s="1685">
        <f t="shared" si="296"/>
        <v>48.6</v>
      </c>
      <c r="AP302" s="1641" t="s">
        <v>934</v>
      </c>
      <c r="AQ302" s="1650"/>
      <c r="AR302" s="1651">
        <f t="shared" ref="AR302:AR316" si="298">AC302+AE302+AG302</f>
        <v>0</v>
      </c>
      <c r="AV302" s="1917"/>
      <c r="AW302" s="230"/>
      <c r="AX302" s="31"/>
      <c r="AY302" s="1767"/>
      <c r="AZ302" s="10"/>
      <c r="BA302" s="10"/>
      <c r="BB302" s="10"/>
    </row>
    <row r="303" spans="2:54" ht="14.4" customHeight="1">
      <c r="B303" s="1723" t="s">
        <v>9</v>
      </c>
      <c r="C303" s="658" t="s">
        <v>10</v>
      </c>
      <c r="D303" s="246">
        <v>40</v>
      </c>
      <c r="E303" s="778"/>
      <c r="F303" s="10"/>
      <c r="G303" s="10"/>
      <c r="H303" s="2479" t="s">
        <v>109</v>
      </c>
      <c r="I303" s="1620">
        <v>4.8</v>
      </c>
      <c r="J303" s="1708">
        <v>3.84</v>
      </c>
      <c r="K303" s="1792" t="s">
        <v>100</v>
      </c>
      <c r="L303" s="1541" t="s">
        <v>101</v>
      </c>
      <c r="M303" s="1542" t="s">
        <v>102</v>
      </c>
      <c r="N303" s="1483"/>
      <c r="O303" s="1414" t="s">
        <v>105</v>
      </c>
      <c r="P303" s="1605"/>
      <c r="Q303" s="1654"/>
      <c r="R303" s="1605">
        <f>F313</f>
        <v>10</v>
      </c>
      <c r="S303" s="1530">
        <f>G313</f>
        <v>10</v>
      </c>
      <c r="T303" s="1605"/>
      <c r="U303" s="1655"/>
      <c r="V303" s="1605">
        <f t="shared" si="290"/>
        <v>10</v>
      </c>
      <c r="W303" s="1608">
        <f t="shared" si="291"/>
        <v>10</v>
      </c>
      <c r="X303" s="1605">
        <f t="shared" si="292"/>
        <v>10</v>
      </c>
      <c r="Y303" s="1530">
        <f t="shared" si="293"/>
        <v>10</v>
      </c>
      <c r="AA303" s="1656" t="s">
        <v>436</v>
      </c>
      <c r="AB303" s="1657">
        <f>L309</f>
        <v>93</v>
      </c>
      <c r="AC303" s="2035">
        <f>M309</f>
        <v>60</v>
      </c>
      <c r="AD303" s="1528"/>
      <c r="AE303" s="1675"/>
      <c r="AF303" s="1528"/>
      <c r="AG303" s="1684"/>
      <c r="AH303" s="1528">
        <f t="shared" ref="AH303:AK306" si="299">AB303+AD303</f>
        <v>93</v>
      </c>
      <c r="AI303" s="1608">
        <f t="shared" si="299"/>
        <v>60</v>
      </c>
      <c r="AJ303" s="1528">
        <f t="shared" si="299"/>
        <v>0</v>
      </c>
      <c r="AK303" s="1530">
        <f t="shared" si="299"/>
        <v>0</v>
      </c>
      <c r="AM303" s="1414" t="s">
        <v>70</v>
      </c>
      <c r="AN303" s="1531">
        <f t="shared" si="295"/>
        <v>113.5</v>
      </c>
      <c r="AO303" s="1617">
        <f t="shared" si="296"/>
        <v>100</v>
      </c>
      <c r="AP303" s="1656" t="s">
        <v>436</v>
      </c>
      <c r="AQ303" s="1650">
        <f t="shared" ref="AQ303:AQ316" si="300">AB303+AD303+AF303</f>
        <v>93</v>
      </c>
      <c r="AR303" s="1651">
        <f t="shared" si="298"/>
        <v>60</v>
      </c>
      <c r="AV303" s="1917"/>
      <c r="AW303" s="30"/>
      <c r="AX303" s="31"/>
      <c r="AY303" s="1836"/>
      <c r="AZ303" s="10"/>
      <c r="BA303" s="10"/>
      <c r="BB303" s="10"/>
    </row>
    <row r="304" spans="2:54">
      <c r="B304" s="1723" t="s">
        <v>9</v>
      </c>
      <c r="C304" s="658" t="s">
        <v>428</v>
      </c>
      <c r="D304" s="246">
        <v>30</v>
      </c>
      <c r="E304" s="778"/>
      <c r="F304" s="10"/>
      <c r="G304" s="10"/>
      <c r="H304" s="2480" t="s">
        <v>1040</v>
      </c>
      <c r="I304" s="10"/>
      <c r="J304" s="1482"/>
      <c r="K304" s="1693" t="s">
        <v>246</v>
      </c>
      <c r="L304" s="2481">
        <v>113.5</v>
      </c>
      <c r="M304" s="2012">
        <v>100</v>
      </c>
      <c r="N304" s="1483"/>
      <c r="O304" s="1201" t="s">
        <v>45</v>
      </c>
      <c r="P304" s="1605"/>
      <c r="Q304" s="1654"/>
      <c r="R304" s="1671">
        <f>F314+I312</f>
        <v>155.1</v>
      </c>
      <c r="S304" s="1608">
        <f>J312+G314</f>
        <v>115.68</v>
      </c>
      <c r="T304" s="1605">
        <f>F333</f>
        <v>53.2</v>
      </c>
      <c r="U304" s="1655">
        <f>G333</f>
        <v>39.590000000000003</v>
      </c>
      <c r="V304" s="1605">
        <f t="shared" si="290"/>
        <v>155.1</v>
      </c>
      <c r="W304" s="1608">
        <f t="shared" si="291"/>
        <v>115.68</v>
      </c>
      <c r="X304" s="1605">
        <f t="shared" si="292"/>
        <v>208.3</v>
      </c>
      <c r="Y304" s="1530">
        <f t="shared" si="293"/>
        <v>155.27000000000001</v>
      </c>
      <c r="AA304" s="1673" t="s">
        <v>298</v>
      </c>
      <c r="AB304" s="1657"/>
      <c r="AC304" s="1674"/>
      <c r="AD304" s="1528"/>
      <c r="AE304" s="1675"/>
      <c r="AF304" s="1528"/>
      <c r="AG304" s="1684"/>
      <c r="AH304" s="1528">
        <f t="shared" si="299"/>
        <v>0</v>
      </c>
      <c r="AI304" s="1608">
        <f t="shared" si="299"/>
        <v>0</v>
      </c>
      <c r="AJ304" s="1528">
        <f t="shared" si="299"/>
        <v>0</v>
      </c>
      <c r="AK304" s="1530">
        <f t="shared" si="299"/>
        <v>0</v>
      </c>
      <c r="AM304" s="1717" t="s">
        <v>104</v>
      </c>
      <c r="AN304" s="1531">
        <f t="shared" si="295"/>
        <v>15</v>
      </c>
      <c r="AO304" s="1617">
        <f t="shared" si="296"/>
        <v>15</v>
      </c>
      <c r="AP304" s="1673" t="s">
        <v>298</v>
      </c>
      <c r="AQ304" s="1650">
        <f t="shared" si="300"/>
        <v>0</v>
      </c>
      <c r="AR304" s="1651">
        <f t="shared" si="298"/>
        <v>0</v>
      </c>
      <c r="AV304" s="1917"/>
      <c r="AW304" s="30"/>
      <c r="AX304" s="31"/>
      <c r="AY304" s="1836"/>
      <c r="AZ304" s="10"/>
      <c r="BA304" s="10"/>
      <c r="BB304" s="10"/>
    </row>
    <row r="305" spans="2:54">
      <c r="B305" s="2023" t="s">
        <v>740</v>
      </c>
      <c r="C305" s="256" t="s">
        <v>488</v>
      </c>
      <c r="D305" s="2482">
        <v>100</v>
      </c>
      <c r="E305" s="778"/>
      <c r="F305" s="10"/>
      <c r="G305" s="10"/>
      <c r="H305" s="256" t="s">
        <v>96</v>
      </c>
      <c r="I305" s="617">
        <v>3.6</v>
      </c>
      <c r="J305" s="1572">
        <v>3.6</v>
      </c>
      <c r="K305" s="778"/>
      <c r="L305" s="10"/>
      <c r="M305" s="1482"/>
      <c r="N305" s="1483"/>
      <c r="O305" s="1679" t="s">
        <v>953</v>
      </c>
      <c r="P305" s="1680">
        <f t="shared" ref="P305:U305" si="301">AB316</f>
        <v>218.20000000000002</v>
      </c>
      <c r="Q305" s="1681">
        <f t="shared" si="301"/>
        <v>160.91000000000003</v>
      </c>
      <c r="R305" s="1682">
        <f t="shared" si="301"/>
        <v>133.13999999999999</v>
      </c>
      <c r="S305" s="1683">
        <f t="shared" si="301"/>
        <v>107.52</v>
      </c>
      <c r="T305" s="1680">
        <f t="shared" si="301"/>
        <v>112.15</v>
      </c>
      <c r="U305" s="1684">
        <f t="shared" si="301"/>
        <v>89.72</v>
      </c>
      <c r="V305" s="1682">
        <f t="shared" ref="V305:Y307" si="302">P305+R305</f>
        <v>351.34000000000003</v>
      </c>
      <c r="W305" s="1685">
        <f t="shared" si="302"/>
        <v>268.43</v>
      </c>
      <c r="X305" s="1682">
        <f t="shared" si="302"/>
        <v>245.29</v>
      </c>
      <c r="Y305" s="1683">
        <f t="shared" si="302"/>
        <v>197.24</v>
      </c>
      <c r="AA305" s="1687" t="s">
        <v>495</v>
      </c>
      <c r="AB305" s="1657"/>
      <c r="AC305" s="1688"/>
      <c r="AD305" s="1528"/>
      <c r="AE305" s="1675"/>
      <c r="AF305" s="1614"/>
      <c r="AG305" s="2042"/>
      <c r="AH305" s="1614">
        <f t="shared" si="299"/>
        <v>0</v>
      </c>
      <c r="AI305" s="1690">
        <f t="shared" si="299"/>
        <v>0</v>
      </c>
      <c r="AJ305" s="1614">
        <f t="shared" si="299"/>
        <v>0</v>
      </c>
      <c r="AK305" s="1616">
        <f t="shared" si="299"/>
        <v>0</v>
      </c>
      <c r="AM305" s="1414" t="s">
        <v>131</v>
      </c>
      <c r="AN305" s="1531">
        <f t="shared" si="295"/>
        <v>200</v>
      </c>
      <c r="AO305" s="1617">
        <f t="shared" si="296"/>
        <v>200</v>
      </c>
      <c r="AP305" s="1687" t="s">
        <v>495</v>
      </c>
      <c r="AQ305" s="1650">
        <f t="shared" si="300"/>
        <v>0</v>
      </c>
      <c r="AR305" s="1651">
        <f t="shared" si="298"/>
        <v>0</v>
      </c>
      <c r="AV305" s="2483"/>
      <c r="AW305" s="30"/>
      <c r="AX305" s="31"/>
      <c r="AY305" s="1836"/>
      <c r="AZ305" s="10"/>
      <c r="BA305" s="10"/>
      <c r="BB305" s="10"/>
    </row>
    <row r="306" spans="2:54">
      <c r="B306" s="778"/>
      <c r="C306" s="2271"/>
      <c r="D306" s="1482"/>
      <c r="E306" s="778"/>
      <c r="F306" s="10"/>
      <c r="G306" s="10"/>
      <c r="H306" s="2480" t="s">
        <v>1041</v>
      </c>
      <c r="I306" s="10"/>
      <c r="J306" s="1482"/>
      <c r="K306" s="2484" t="s">
        <v>170</v>
      </c>
      <c r="L306" s="2485"/>
      <c r="M306" s="171"/>
      <c r="N306" s="1483"/>
      <c r="O306" s="1699" t="s">
        <v>954</v>
      </c>
      <c r="P306" s="1680">
        <f t="shared" ref="P306:U306" si="303">AB323</f>
        <v>0</v>
      </c>
      <c r="Q306" s="1681">
        <f t="shared" si="303"/>
        <v>0</v>
      </c>
      <c r="R306" s="1680">
        <f t="shared" si="303"/>
        <v>69.42</v>
      </c>
      <c r="S306" s="1686">
        <f t="shared" si="303"/>
        <v>48.6</v>
      </c>
      <c r="T306" s="1680">
        <f t="shared" si="303"/>
        <v>0</v>
      </c>
      <c r="U306" s="1684">
        <f t="shared" si="303"/>
        <v>0</v>
      </c>
      <c r="V306" s="1680">
        <f t="shared" si="302"/>
        <v>69.42</v>
      </c>
      <c r="W306" s="1685">
        <f t="shared" si="302"/>
        <v>48.6</v>
      </c>
      <c r="X306" s="1680">
        <f t="shared" si="302"/>
        <v>69.42</v>
      </c>
      <c r="Y306" s="1686">
        <f t="shared" si="302"/>
        <v>48.6</v>
      </c>
      <c r="AA306" s="1687" t="s">
        <v>63</v>
      </c>
      <c r="AB306" s="1700"/>
      <c r="AC306" s="2030"/>
      <c r="AD306" s="1509"/>
      <c r="AE306" s="1702"/>
      <c r="AF306" s="1528"/>
      <c r="AG306" s="1684"/>
      <c r="AH306" s="1528">
        <f t="shared" si="299"/>
        <v>0</v>
      </c>
      <c r="AI306" s="1608">
        <f t="shared" si="299"/>
        <v>0</v>
      </c>
      <c r="AJ306" s="1528">
        <f t="shared" si="299"/>
        <v>0</v>
      </c>
      <c r="AK306" s="1530">
        <f t="shared" si="299"/>
        <v>0</v>
      </c>
      <c r="AM306" s="1201" t="s">
        <v>85</v>
      </c>
      <c r="AN306" s="1531">
        <f t="shared" si="295"/>
        <v>41.13</v>
      </c>
      <c r="AO306" s="1617">
        <f t="shared" si="296"/>
        <v>36.4</v>
      </c>
      <c r="AP306" s="1687" t="s">
        <v>63</v>
      </c>
      <c r="AQ306" s="1650">
        <f t="shared" si="300"/>
        <v>0</v>
      </c>
      <c r="AR306" s="1651">
        <f t="shared" si="298"/>
        <v>0</v>
      </c>
      <c r="AV306" s="2483"/>
      <c r="AW306" s="1982"/>
      <c r="AX306" s="2486"/>
      <c r="AY306" s="2487"/>
      <c r="AZ306" s="10"/>
      <c r="BA306" s="10"/>
      <c r="BB306" s="10"/>
    </row>
    <row r="307" spans="2:54">
      <c r="B307" s="778"/>
      <c r="C307" s="1731"/>
      <c r="D307" s="1482"/>
      <c r="E307" s="778"/>
      <c r="F307" s="10"/>
      <c r="G307" s="10"/>
      <c r="H307" s="256" t="s">
        <v>82</v>
      </c>
      <c r="I307" s="1620">
        <v>1.6</v>
      </c>
      <c r="J307" s="1708">
        <v>1.6</v>
      </c>
      <c r="K307" s="2488" t="s">
        <v>369</v>
      </c>
      <c r="L307" s="2065"/>
      <c r="M307" s="1996"/>
      <c r="N307" s="1483"/>
      <c r="O307" s="1414" t="s">
        <v>70</v>
      </c>
      <c r="P307" s="1710">
        <f t="shared" ref="P307:U307" si="304">AB331</f>
        <v>113.5</v>
      </c>
      <c r="Q307" s="1711">
        <f t="shared" si="304"/>
        <v>100</v>
      </c>
      <c r="R307" s="1710">
        <f t="shared" si="304"/>
        <v>0</v>
      </c>
      <c r="S307" s="1530">
        <f t="shared" si="304"/>
        <v>0</v>
      </c>
      <c r="T307" s="1710">
        <f t="shared" si="304"/>
        <v>0</v>
      </c>
      <c r="U307" s="1655">
        <f t="shared" si="304"/>
        <v>0</v>
      </c>
      <c r="V307" s="1710">
        <f t="shared" si="302"/>
        <v>113.5</v>
      </c>
      <c r="W307" s="1608">
        <f t="shared" si="302"/>
        <v>100</v>
      </c>
      <c r="X307" s="1710">
        <f t="shared" si="302"/>
        <v>0</v>
      </c>
      <c r="Y307" s="1530">
        <f t="shared" si="302"/>
        <v>0</v>
      </c>
      <c r="AA307" s="1712" t="s">
        <v>595</v>
      </c>
      <c r="AB307" s="1657"/>
      <c r="AC307" s="2035"/>
      <c r="AD307" s="1528"/>
      <c r="AE307" s="1675"/>
      <c r="AF307" s="1528"/>
      <c r="AG307" s="1684"/>
      <c r="AH307" s="1528">
        <f t="shared" ref="AH307:AH308" si="305">AB307+AD307</f>
        <v>0</v>
      </c>
      <c r="AI307" s="1608">
        <f t="shared" ref="AI307:AI308" si="306">AC307+AE307</f>
        <v>0</v>
      </c>
      <c r="AJ307" s="1528">
        <f t="shared" ref="AJ307:AJ308" si="307">AD307+AF307</f>
        <v>0</v>
      </c>
      <c r="AK307" s="1530">
        <f t="shared" ref="AK307:AK308" si="308">AE307+AG307</f>
        <v>0</v>
      </c>
      <c r="AM307" s="1201" t="s">
        <v>440</v>
      </c>
      <c r="AN307" s="1531">
        <f t="shared" si="295"/>
        <v>0</v>
      </c>
      <c r="AO307" s="1617">
        <f t="shared" si="296"/>
        <v>0</v>
      </c>
      <c r="AP307" s="1712" t="s">
        <v>595</v>
      </c>
      <c r="AQ307" s="1650">
        <f t="shared" si="300"/>
        <v>0</v>
      </c>
      <c r="AR307" s="1651">
        <f t="shared" si="298"/>
        <v>0</v>
      </c>
      <c r="AV307" s="2489"/>
      <c r="AW307" s="1982"/>
      <c r="AX307" s="17"/>
      <c r="AY307" s="1942"/>
      <c r="AZ307" s="10"/>
      <c r="BA307" s="10"/>
      <c r="BB307" s="10"/>
    </row>
    <row r="308" spans="2:54">
      <c r="B308" s="778"/>
      <c r="C308" s="1731"/>
      <c r="D308" s="1482"/>
      <c r="E308" s="778"/>
      <c r="F308" s="10"/>
      <c r="G308" s="10"/>
      <c r="H308" s="256" t="s">
        <v>83</v>
      </c>
      <c r="I308" s="1773">
        <v>0.28000000000000003</v>
      </c>
      <c r="J308" s="2016">
        <v>0.28000000000000003</v>
      </c>
      <c r="K308" s="1792" t="s">
        <v>100</v>
      </c>
      <c r="L308" s="1541" t="s">
        <v>101</v>
      </c>
      <c r="M308" s="1542" t="s">
        <v>102</v>
      </c>
      <c r="N308" s="1483"/>
      <c r="O308" s="1717" t="s">
        <v>104</v>
      </c>
      <c r="P308" s="1710">
        <f t="shared" ref="P308:U308" si="309">AB335</f>
        <v>0</v>
      </c>
      <c r="Q308" s="1654">
        <f t="shared" si="309"/>
        <v>0</v>
      </c>
      <c r="R308" s="1710">
        <f t="shared" si="309"/>
        <v>0</v>
      </c>
      <c r="S308" s="1608">
        <f t="shared" si="309"/>
        <v>0</v>
      </c>
      <c r="T308" s="1710">
        <f t="shared" si="309"/>
        <v>15</v>
      </c>
      <c r="U308" s="1655">
        <f t="shared" si="309"/>
        <v>15</v>
      </c>
      <c r="V308" s="1605">
        <f t="shared" ref="V308:V329" si="310">P308+R308</f>
        <v>0</v>
      </c>
      <c r="W308" s="1608">
        <f t="shared" ref="W308:W335" si="311">Q308+S308</f>
        <v>0</v>
      </c>
      <c r="X308" s="1605">
        <f t="shared" ref="X308:X333" si="312">R308+T308</f>
        <v>15</v>
      </c>
      <c r="Y308" s="1530">
        <f t="shared" ref="Y308:Y335" si="313">S308+U308</f>
        <v>15</v>
      </c>
      <c r="AA308" s="1656" t="s">
        <v>596</v>
      </c>
      <c r="AB308" s="1657"/>
      <c r="AC308" s="1674"/>
      <c r="AD308" s="1528"/>
      <c r="AE308" s="1675"/>
      <c r="AF308" s="1528"/>
      <c r="AG308" s="1684"/>
      <c r="AH308" s="1528">
        <f t="shared" si="305"/>
        <v>0</v>
      </c>
      <c r="AI308" s="1608">
        <f t="shared" si="306"/>
        <v>0</v>
      </c>
      <c r="AJ308" s="1528">
        <f t="shared" si="307"/>
        <v>0</v>
      </c>
      <c r="AK308" s="1530">
        <f t="shared" si="308"/>
        <v>0</v>
      </c>
      <c r="AM308" s="1414" t="s">
        <v>121</v>
      </c>
      <c r="AN308" s="1531">
        <f t="shared" si="295"/>
        <v>92.59</v>
      </c>
      <c r="AO308" s="1617">
        <f t="shared" si="296"/>
        <v>64.290000000000006</v>
      </c>
      <c r="AP308" s="1656" t="s">
        <v>596</v>
      </c>
      <c r="AQ308" s="1650">
        <f t="shared" si="300"/>
        <v>0</v>
      </c>
      <c r="AR308" s="1651">
        <f t="shared" si="298"/>
        <v>0</v>
      </c>
      <c r="AV308" s="1917"/>
      <c r="AW308" s="10"/>
      <c r="AX308" s="10"/>
      <c r="AY308" s="10"/>
      <c r="AZ308" s="10"/>
      <c r="BA308" s="10"/>
      <c r="BB308" s="10"/>
    </row>
    <row r="309" spans="2:54">
      <c r="B309" s="1777" t="s">
        <v>399</v>
      </c>
      <c r="C309" s="1778"/>
      <c r="D309" s="1837">
        <f>D297+D301+D303+D304+120+80+D305</f>
        <v>630</v>
      </c>
      <c r="E309" s="203"/>
      <c r="F309" s="1150"/>
      <c r="G309" s="1150"/>
      <c r="H309" s="2490" t="s">
        <v>163</v>
      </c>
      <c r="I309" s="1838">
        <v>9.1999999999999998E-3</v>
      </c>
      <c r="J309" s="2097">
        <v>9.1999999999999998E-3</v>
      </c>
      <c r="K309" s="2491" t="s">
        <v>501</v>
      </c>
      <c r="L309" s="2492">
        <v>93</v>
      </c>
      <c r="M309" s="2493">
        <v>60</v>
      </c>
      <c r="N309" s="1483"/>
      <c r="O309" s="695" t="s">
        <v>664</v>
      </c>
      <c r="P309" s="1605"/>
      <c r="Q309" s="1654"/>
      <c r="R309" s="1605">
        <f>D316</f>
        <v>200</v>
      </c>
      <c r="S309" s="1530">
        <f>D316</f>
        <v>200</v>
      </c>
      <c r="T309" s="1605"/>
      <c r="U309" s="1655"/>
      <c r="V309" s="1605">
        <f t="shared" si="310"/>
        <v>200</v>
      </c>
      <c r="W309" s="1608">
        <f t="shared" si="311"/>
        <v>200</v>
      </c>
      <c r="X309" s="1605">
        <f t="shared" si="312"/>
        <v>200</v>
      </c>
      <c r="Y309" s="1530">
        <f t="shared" si="313"/>
        <v>200</v>
      </c>
      <c r="AA309" s="1687" t="s">
        <v>125</v>
      </c>
      <c r="AB309" s="1657">
        <f>I297</f>
        <v>108.8</v>
      </c>
      <c r="AC309" s="1674">
        <f>J297</f>
        <v>87.04</v>
      </c>
      <c r="AD309" s="1528">
        <f>I314</f>
        <v>45</v>
      </c>
      <c r="AE309" s="1675">
        <f>J314</f>
        <v>36</v>
      </c>
      <c r="AF309" s="1528">
        <f>F335</f>
        <v>42</v>
      </c>
      <c r="AG309" s="1684">
        <f>G335</f>
        <v>33.6</v>
      </c>
      <c r="AH309" s="1528">
        <f t="shared" ref="AH309:AK316" si="314">AB309+AD309</f>
        <v>153.80000000000001</v>
      </c>
      <c r="AI309" s="1608">
        <f t="shared" si="314"/>
        <v>123.04</v>
      </c>
      <c r="AJ309" s="1528">
        <f t="shared" si="314"/>
        <v>87</v>
      </c>
      <c r="AK309" s="1530">
        <f t="shared" si="314"/>
        <v>69.599999999999994</v>
      </c>
      <c r="AM309" s="1414" t="s">
        <v>65</v>
      </c>
      <c r="AN309" s="1531">
        <f t="shared" si="295"/>
        <v>0</v>
      </c>
      <c r="AO309" s="1617">
        <f t="shared" si="296"/>
        <v>0</v>
      </c>
      <c r="AP309" s="1687" t="s">
        <v>125</v>
      </c>
      <c r="AQ309" s="1650">
        <f t="shared" si="300"/>
        <v>195.8</v>
      </c>
      <c r="AR309" s="1651">
        <f t="shared" si="298"/>
        <v>156.64000000000001</v>
      </c>
      <c r="AV309" s="1917"/>
      <c r="AW309" s="10"/>
      <c r="AX309" s="10"/>
      <c r="AY309" s="10"/>
      <c r="AZ309" s="10"/>
      <c r="BA309" s="10"/>
      <c r="BB309" s="10"/>
    </row>
    <row r="310" spans="2:54">
      <c r="B310" s="1662"/>
      <c r="C310" s="404" t="s">
        <v>123</v>
      </c>
      <c r="D310" s="484"/>
      <c r="E310" s="1755" t="s">
        <v>719</v>
      </c>
      <c r="F310" s="2494"/>
      <c r="G310" s="2495"/>
      <c r="H310" s="166" t="s">
        <v>724</v>
      </c>
      <c r="I310" s="2290"/>
      <c r="J310" s="2496"/>
      <c r="K310" s="1668" t="s">
        <v>997</v>
      </c>
      <c r="L310" s="1664"/>
      <c r="M310" s="1790"/>
      <c r="N310" s="1483"/>
      <c r="O310" s="1201" t="s">
        <v>426</v>
      </c>
      <c r="P310" s="1605">
        <f t="shared" ref="P310:U310" si="315">AB338</f>
        <v>41.13</v>
      </c>
      <c r="Q310" s="1654">
        <f t="shared" si="315"/>
        <v>36.4</v>
      </c>
      <c r="R310" s="1605">
        <f t="shared" si="315"/>
        <v>0</v>
      </c>
      <c r="S310" s="1530">
        <f t="shared" si="315"/>
        <v>0</v>
      </c>
      <c r="T310" s="1605">
        <f t="shared" si="315"/>
        <v>0</v>
      </c>
      <c r="U310" s="1655">
        <f t="shared" si="315"/>
        <v>0</v>
      </c>
      <c r="V310" s="1605">
        <f t="shared" si="310"/>
        <v>41.13</v>
      </c>
      <c r="W310" s="1608">
        <f t="shared" si="311"/>
        <v>36.4</v>
      </c>
      <c r="X310" s="1605">
        <f t="shared" si="312"/>
        <v>0</v>
      </c>
      <c r="Y310" s="1530">
        <f t="shared" si="313"/>
        <v>0</v>
      </c>
      <c r="AA310" s="1687" t="s">
        <v>87</v>
      </c>
      <c r="AB310" s="1657">
        <f>I303</f>
        <v>4.8</v>
      </c>
      <c r="AC310" s="1722">
        <f>J303</f>
        <v>3.84</v>
      </c>
      <c r="AD310" s="1528">
        <f>F317+I318+L322</f>
        <v>38.340000000000003</v>
      </c>
      <c r="AE310" s="1660">
        <f>G317+J318+M322</f>
        <v>31.28</v>
      </c>
      <c r="AF310" s="1528"/>
      <c r="AG310" s="1684"/>
      <c r="AH310" s="1528">
        <f t="shared" si="314"/>
        <v>43.14</v>
      </c>
      <c r="AI310" s="1608">
        <f t="shared" si="314"/>
        <v>35.120000000000005</v>
      </c>
      <c r="AJ310" s="1528">
        <f t="shared" si="314"/>
        <v>38.340000000000003</v>
      </c>
      <c r="AK310" s="1530">
        <f t="shared" si="314"/>
        <v>31.28</v>
      </c>
      <c r="AM310" s="1414" t="s">
        <v>60</v>
      </c>
      <c r="AN310" s="1531">
        <f t="shared" si="295"/>
        <v>302.39999999999998</v>
      </c>
      <c r="AO310" s="1617">
        <f t="shared" si="296"/>
        <v>302.39999999999998</v>
      </c>
      <c r="AP310" s="1687" t="s">
        <v>87</v>
      </c>
      <c r="AQ310" s="1650">
        <f t="shared" si="300"/>
        <v>43.14</v>
      </c>
      <c r="AR310" s="1651">
        <f t="shared" si="298"/>
        <v>35.120000000000005</v>
      </c>
      <c r="AW310" s="10"/>
      <c r="AX310" s="10"/>
      <c r="AY310" s="10"/>
      <c r="AZ310" s="10"/>
      <c r="BA310" s="10"/>
      <c r="BB310" s="10"/>
    </row>
    <row r="311" spans="2:54">
      <c r="B311" s="2335" t="s">
        <v>732</v>
      </c>
      <c r="C311" s="722" t="s">
        <v>731</v>
      </c>
      <c r="D311" s="2497">
        <v>60</v>
      </c>
      <c r="E311" s="2064" t="s">
        <v>720</v>
      </c>
      <c r="F311" s="2498"/>
      <c r="G311" s="2499"/>
      <c r="H311" s="2089" t="s">
        <v>100</v>
      </c>
      <c r="I311" s="2090" t="s">
        <v>101</v>
      </c>
      <c r="J311" s="2091" t="s">
        <v>102</v>
      </c>
      <c r="K311" s="1603" t="s">
        <v>100</v>
      </c>
      <c r="L311" s="1541" t="s">
        <v>101</v>
      </c>
      <c r="M311" s="1542" t="s">
        <v>102</v>
      </c>
      <c r="N311" s="1483"/>
      <c r="O311" s="1414" t="s">
        <v>427</v>
      </c>
      <c r="P311" s="1605">
        <f t="shared" ref="P311:U311" si="316">AB342</f>
        <v>0</v>
      </c>
      <c r="Q311" s="1711">
        <f t="shared" si="316"/>
        <v>0</v>
      </c>
      <c r="R311" s="1605">
        <f t="shared" si="316"/>
        <v>0</v>
      </c>
      <c r="S311" s="1608">
        <f t="shared" si="316"/>
        <v>0</v>
      </c>
      <c r="T311" s="1605">
        <f t="shared" si="316"/>
        <v>0</v>
      </c>
      <c r="U311" s="1725">
        <f t="shared" si="316"/>
        <v>0</v>
      </c>
      <c r="V311" s="1605">
        <f t="shared" si="310"/>
        <v>0</v>
      </c>
      <c r="W311" s="1608">
        <f t="shared" si="311"/>
        <v>0</v>
      </c>
      <c r="X311" s="1605">
        <f t="shared" si="312"/>
        <v>0</v>
      </c>
      <c r="Y311" s="1530">
        <f t="shared" si="313"/>
        <v>0</v>
      </c>
      <c r="AA311" s="1687" t="s">
        <v>68</v>
      </c>
      <c r="AB311" s="1657">
        <f>I301</f>
        <v>8</v>
      </c>
      <c r="AC311" s="1722">
        <f>J301</f>
        <v>6.43</v>
      </c>
      <c r="AD311" s="1528">
        <f>F315+I316</f>
        <v>47.8</v>
      </c>
      <c r="AE311" s="1675">
        <f>G315+J316</f>
        <v>38.239999999999995</v>
      </c>
      <c r="AF311" s="1528">
        <f>F331</f>
        <v>70.150000000000006</v>
      </c>
      <c r="AG311" s="1684">
        <f>G331</f>
        <v>56.12</v>
      </c>
      <c r="AH311" s="1528">
        <f t="shared" si="314"/>
        <v>55.8</v>
      </c>
      <c r="AI311" s="1608">
        <f t="shared" si="314"/>
        <v>44.669999999999995</v>
      </c>
      <c r="AJ311" s="1528">
        <f t="shared" si="314"/>
        <v>117.95</v>
      </c>
      <c r="AK311" s="1530">
        <f t="shared" si="314"/>
        <v>94.359999999999985</v>
      </c>
      <c r="AM311" s="1414" t="s">
        <v>138</v>
      </c>
      <c r="AN311" s="1531">
        <f t="shared" si="295"/>
        <v>0</v>
      </c>
      <c r="AO311" s="1740">
        <f t="shared" si="296"/>
        <v>0</v>
      </c>
      <c r="AP311" s="1687" t="s">
        <v>68</v>
      </c>
      <c r="AQ311" s="1650">
        <f t="shared" si="300"/>
        <v>125.95</v>
      </c>
      <c r="AR311" s="1651">
        <f t="shared" si="298"/>
        <v>100.78999999999999</v>
      </c>
      <c r="AW311" s="10"/>
      <c r="AX311" s="10"/>
      <c r="AY311" s="10"/>
      <c r="AZ311" s="10"/>
      <c r="BA311" s="10"/>
      <c r="BB311" s="10"/>
    </row>
    <row r="312" spans="2:54">
      <c r="B312" s="2500" t="s">
        <v>983</v>
      </c>
      <c r="C312" s="661" t="s">
        <v>719</v>
      </c>
      <c r="D312" s="1705">
        <v>200</v>
      </c>
      <c r="E312" s="1792" t="s">
        <v>100</v>
      </c>
      <c r="F312" s="1541" t="s">
        <v>101</v>
      </c>
      <c r="G312" s="1542" t="s">
        <v>102</v>
      </c>
      <c r="H312" s="1693" t="s">
        <v>45</v>
      </c>
      <c r="I312" s="1548">
        <v>101.7</v>
      </c>
      <c r="J312" s="1549">
        <v>75.680000000000007</v>
      </c>
      <c r="K312" s="1693" t="s">
        <v>121</v>
      </c>
      <c r="L312" s="2408">
        <v>92.59</v>
      </c>
      <c r="M312" s="2012">
        <v>64.290000000000006</v>
      </c>
      <c r="N312" s="1483"/>
      <c r="O312" s="1414" t="s">
        <v>121</v>
      </c>
      <c r="P312" s="1605"/>
      <c r="Q312" s="1654"/>
      <c r="R312" s="1710">
        <f>L312</f>
        <v>92.59</v>
      </c>
      <c r="S312" s="1530">
        <f>M312</f>
        <v>64.290000000000006</v>
      </c>
      <c r="T312" s="1605"/>
      <c r="U312" s="1655"/>
      <c r="V312" s="1605">
        <f t="shared" si="310"/>
        <v>92.59</v>
      </c>
      <c r="W312" s="1608">
        <f t="shared" si="311"/>
        <v>64.290000000000006</v>
      </c>
      <c r="X312" s="1605">
        <f t="shared" si="312"/>
        <v>92.59</v>
      </c>
      <c r="Y312" s="1530">
        <f t="shared" si="313"/>
        <v>64.290000000000006</v>
      </c>
      <c r="AA312" s="1687" t="s">
        <v>74</v>
      </c>
      <c r="AB312" s="1657"/>
      <c r="AC312" s="1674"/>
      <c r="AD312" s="1528"/>
      <c r="AE312" s="1675"/>
      <c r="AF312" s="1528"/>
      <c r="AG312" s="1684"/>
      <c r="AH312" s="1528">
        <f t="shared" si="314"/>
        <v>0</v>
      </c>
      <c r="AI312" s="1608">
        <f t="shared" si="314"/>
        <v>0</v>
      </c>
      <c r="AJ312" s="1528">
        <f t="shared" si="314"/>
        <v>0</v>
      </c>
      <c r="AK312" s="1530">
        <f t="shared" si="314"/>
        <v>0</v>
      </c>
      <c r="AM312" s="1414" t="s">
        <v>64</v>
      </c>
      <c r="AN312" s="1531">
        <f t="shared" si="295"/>
        <v>0</v>
      </c>
      <c r="AO312" s="1740">
        <f t="shared" si="296"/>
        <v>0</v>
      </c>
      <c r="AP312" s="1687" t="s">
        <v>74</v>
      </c>
      <c r="AQ312" s="1650">
        <f t="shared" si="300"/>
        <v>0</v>
      </c>
      <c r="AR312" s="1651">
        <f t="shared" si="298"/>
        <v>0</v>
      </c>
      <c r="AW312" s="10"/>
      <c r="AX312" s="10"/>
      <c r="AY312" s="10"/>
      <c r="AZ312" s="10"/>
      <c r="BA312" s="10"/>
      <c r="BB312" s="10"/>
    </row>
    <row r="313" spans="2:54">
      <c r="B313" s="716"/>
      <c r="C313" s="1714" t="s">
        <v>720</v>
      </c>
      <c r="D313" s="35"/>
      <c r="E313" s="2005" t="s">
        <v>105</v>
      </c>
      <c r="F313" s="2045">
        <v>10</v>
      </c>
      <c r="G313" s="2501">
        <v>10</v>
      </c>
      <c r="H313" s="2480" t="s">
        <v>1048</v>
      </c>
      <c r="K313" s="1559" t="s">
        <v>80</v>
      </c>
      <c r="L313" s="1620">
        <v>23.4</v>
      </c>
      <c r="M313" s="1621">
        <v>23.4</v>
      </c>
      <c r="N313" s="1483"/>
      <c r="O313" s="1414" t="s">
        <v>65</v>
      </c>
      <c r="P313" s="1605"/>
      <c r="Q313" s="1654"/>
      <c r="R313" s="1605"/>
      <c r="S313" s="1530"/>
      <c r="T313" s="1605"/>
      <c r="U313" s="1655"/>
      <c r="V313" s="1605">
        <f t="shared" si="310"/>
        <v>0</v>
      </c>
      <c r="W313" s="1608">
        <f t="shared" si="311"/>
        <v>0</v>
      </c>
      <c r="X313" s="1605">
        <f t="shared" si="312"/>
        <v>0</v>
      </c>
      <c r="Y313" s="1530">
        <f t="shared" si="313"/>
        <v>0</v>
      </c>
      <c r="AA313" s="1687" t="s">
        <v>128</v>
      </c>
      <c r="AB313" s="1657"/>
      <c r="AC313" s="1730"/>
      <c r="AD313" s="1528"/>
      <c r="AE313" s="1675"/>
      <c r="AF313" s="1528"/>
      <c r="AG313" s="1684"/>
      <c r="AH313" s="1528">
        <f t="shared" si="314"/>
        <v>0</v>
      </c>
      <c r="AI313" s="1608">
        <f t="shared" si="314"/>
        <v>0</v>
      </c>
      <c r="AJ313" s="1528">
        <f t="shared" si="314"/>
        <v>0</v>
      </c>
      <c r="AK313" s="1530">
        <f t="shared" si="314"/>
        <v>0</v>
      </c>
      <c r="AM313" s="1414" t="s">
        <v>47</v>
      </c>
      <c r="AN313" s="1531">
        <f t="shared" si="295"/>
        <v>0</v>
      </c>
      <c r="AO313" s="1740">
        <f t="shared" si="296"/>
        <v>0</v>
      </c>
      <c r="AP313" s="1687" t="s">
        <v>128</v>
      </c>
      <c r="AQ313" s="1650">
        <f t="shared" si="300"/>
        <v>0</v>
      </c>
      <c r="AR313" s="1651">
        <f t="shared" si="298"/>
        <v>0</v>
      </c>
      <c r="AW313" s="10"/>
      <c r="AX313" s="10"/>
      <c r="AY313" s="10"/>
      <c r="AZ313" s="10"/>
      <c r="BA313" s="10"/>
      <c r="BB313" s="10"/>
    </row>
    <row r="314" spans="2:54" ht="14.4" customHeight="1">
      <c r="B314" s="1676" t="s">
        <v>726</v>
      </c>
      <c r="C314" s="722" t="s">
        <v>996</v>
      </c>
      <c r="D314" s="721">
        <v>90</v>
      </c>
      <c r="E314" s="1559" t="s">
        <v>45</v>
      </c>
      <c r="F314" s="1620">
        <v>53.4</v>
      </c>
      <c r="G314" s="1708">
        <v>40</v>
      </c>
      <c r="H314" s="1559" t="s">
        <v>140</v>
      </c>
      <c r="I314" s="1620">
        <v>45</v>
      </c>
      <c r="J314" s="1621">
        <v>36</v>
      </c>
      <c r="K314" s="1571" t="s">
        <v>78</v>
      </c>
      <c r="L314" s="1620">
        <v>16.2</v>
      </c>
      <c r="M314" s="1621">
        <v>16.2</v>
      </c>
      <c r="N314" s="1483"/>
      <c r="O314" s="1414" t="s">
        <v>60</v>
      </c>
      <c r="P314" s="1768">
        <f>F298+L297</f>
        <v>234</v>
      </c>
      <c r="Q314" s="1782">
        <f>G298+M297</f>
        <v>234</v>
      </c>
      <c r="R314" s="1605">
        <f>I325+L313</f>
        <v>68.400000000000006</v>
      </c>
      <c r="S314" s="1608">
        <f>J325+M313</f>
        <v>68.400000000000006</v>
      </c>
      <c r="T314" s="1605"/>
      <c r="U314" s="1735"/>
      <c r="V314" s="1605">
        <f t="shared" si="310"/>
        <v>302.39999999999998</v>
      </c>
      <c r="W314" s="1608">
        <f t="shared" si="311"/>
        <v>302.39999999999998</v>
      </c>
      <c r="X314" s="1605">
        <f t="shared" si="312"/>
        <v>68.400000000000006</v>
      </c>
      <c r="Y314" s="1530">
        <f t="shared" si="313"/>
        <v>68.400000000000006</v>
      </c>
      <c r="AA314" s="1687" t="s">
        <v>129</v>
      </c>
      <c r="AB314" s="1657"/>
      <c r="AC314" s="1736"/>
      <c r="AD314" s="1528"/>
      <c r="AE314" s="1675"/>
      <c r="AF314" s="1528"/>
      <c r="AG314" s="1684"/>
      <c r="AH314" s="1528">
        <f t="shared" si="314"/>
        <v>0</v>
      </c>
      <c r="AI314" s="1608">
        <f t="shared" si="314"/>
        <v>0</v>
      </c>
      <c r="AJ314" s="1528">
        <f t="shared" si="314"/>
        <v>0</v>
      </c>
      <c r="AK314" s="1530">
        <f t="shared" si="314"/>
        <v>0</v>
      </c>
      <c r="AM314" s="1414" t="s">
        <v>67</v>
      </c>
      <c r="AN314" s="1531">
        <f t="shared" si="295"/>
        <v>0</v>
      </c>
      <c r="AO314" s="1740">
        <f t="shared" si="296"/>
        <v>0</v>
      </c>
      <c r="AP314" s="1687" t="s">
        <v>129</v>
      </c>
      <c r="AQ314" s="1650">
        <f t="shared" si="300"/>
        <v>0</v>
      </c>
      <c r="AR314" s="1651">
        <f t="shared" si="298"/>
        <v>0</v>
      </c>
      <c r="AW314" s="10"/>
      <c r="AX314" s="10"/>
      <c r="AY314" s="10"/>
      <c r="AZ314" s="10"/>
      <c r="BA314" s="10"/>
      <c r="BB314" s="10"/>
    </row>
    <row r="315" spans="2:54">
      <c r="B315" s="1676" t="s">
        <v>725</v>
      </c>
      <c r="C315" s="661" t="s">
        <v>724</v>
      </c>
      <c r="D315" s="721">
        <v>180</v>
      </c>
      <c r="E315" s="1559" t="s">
        <v>94</v>
      </c>
      <c r="F315" s="1620">
        <v>10</v>
      </c>
      <c r="G315" s="1621">
        <v>8</v>
      </c>
      <c r="H315" s="2480" t="s">
        <v>1043</v>
      </c>
      <c r="K315" s="1571" t="s">
        <v>592</v>
      </c>
      <c r="L315" s="1773">
        <v>0.18</v>
      </c>
      <c r="M315" s="2016">
        <v>0.18</v>
      </c>
      <c r="N315" s="1483"/>
      <c r="O315" s="1414" t="s">
        <v>138</v>
      </c>
      <c r="P315" s="1605"/>
      <c r="Q315" s="1654"/>
      <c r="R315" s="1605"/>
      <c r="S315" s="1530"/>
      <c r="T315" s="1605"/>
      <c r="U315" s="1655"/>
      <c r="V315" s="1605">
        <f t="shared" si="310"/>
        <v>0</v>
      </c>
      <c r="W315" s="1608">
        <f t="shared" si="311"/>
        <v>0</v>
      </c>
      <c r="X315" s="1605">
        <f t="shared" si="312"/>
        <v>0</v>
      </c>
      <c r="Y315" s="1530">
        <f t="shared" si="313"/>
        <v>0</v>
      </c>
      <c r="AA315" s="1656" t="s">
        <v>96</v>
      </c>
      <c r="AB315" s="1737">
        <f>I305</f>
        <v>3.6</v>
      </c>
      <c r="AC315" s="1738">
        <f>J305</f>
        <v>3.6</v>
      </c>
      <c r="AD315" s="2108">
        <f>F319</f>
        <v>2</v>
      </c>
      <c r="AE315" s="1739">
        <f>G319</f>
        <v>2</v>
      </c>
      <c r="AF315" s="1614"/>
      <c r="AG315" s="2042"/>
      <c r="AH315" s="1614">
        <f t="shared" si="314"/>
        <v>5.6</v>
      </c>
      <c r="AI315" s="1690">
        <f t="shared" si="314"/>
        <v>5.6</v>
      </c>
      <c r="AJ315" s="1614">
        <f t="shared" si="314"/>
        <v>2</v>
      </c>
      <c r="AK315" s="1616">
        <f t="shared" si="314"/>
        <v>2</v>
      </c>
      <c r="AM315" s="1414" t="s">
        <v>82</v>
      </c>
      <c r="AN315" s="1531">
        <f t="shared" si="295"/>
        <v>25</v>
      </c>
      <c r="AO315" s="1740">
        <f t="shared" si="296"/>
        <v>25</v>
      </c>
      <c r="AP315" s="1656" t="s">
        <v>96</v>
      </c>
      <c r="AQ315" s="1650">
        <f t="shared" si="300"/>
        <v>5.6</v>
      </c>
      <c r="AR315" s="1651">
        <f t="shared" si="298"/>
        <v>5.6</v>
      </c>
      <c r="AV315" s="10"/>
      <c r="AW315" s="10"/>
      <c r="AX315" s="10"/>
      <c r="AY315" s="10"/>
      <c r="AZ315" s="10"/>
      <c r="BA315" s="10"/>
      <c r="BB315" s="10"/>
    </row>
    <row r="316" spans="2:54" ht="14.25" customHeight="1">
      <c r="B316" s="1723" t="s">
        <v>572</v>
      </c>
      <c r="C316" s="658" t="s">
        <v>327</v>
      </c>
      <c r="D316" s="720">
        <v>200</v>
      </c>
      <c r="E316" s="1716" t="s">
        <v>1011</v>
      </c>
      <c r="F316" s="10"/>
      <c r="G316" s="1482"/>
      <c r="H316" s="1559" t="s">
        <v>68</v>
      </c>
      <c r="I316" s="1620">
        <v>37.799999999999997</v>
      </c>
      <c r="J316" s="1621">
        <v>30.24</v>
      </c>
      <c r="K316" s="1559" t="s">
        <v>586</v>
      </c>
      <c r="L316" s="1741">
        <v>9</v>
      </c>
      <c r="M316" s="1753">
        <v>9</v>
      </c>
      <c r="N316" s="1483"/>
      <c r="O316" s="1414" t="s">
        <v>64</v>
      </c>
      <c r="P316" s="1605"/>
      <c r="Q316" s="1654"/>
      <c r="R316" s="1605"/>
      <c r="S316" s="1530"/>
      <c r="T316" s="1605"/>
      <c r="U316" s="1655"/>
      <c r="V316" s="1605">
        <f t="shared" si="310"/>
        <v>0</v>
      </c>
      <c r="W316" s="1608">
        <f t="shared" si="311"/>
        <v>0</v>
      </c>
      <c r="X316" s="1605">
        <f t="shared" si="312"/>
        <v>0</v>
      </c>
      <c r="Y316" s="1530">
        <f t="shared" si="313"/>
        <v>0</v>
      </c>
      <c r="AA316" s="2081" t="s">
        <v>935</v>
      </c>
      <c r="AB316" s="2082">
        <f t="shared" ref="AB316:AG316" si="317">SUM(AB303:AB315)</f>
        <v>218.20000000000002</v>
      </c>
      <c r="AC316" s="2083">
        <f t="shared" si="317"/>
        <v>160.91000000000003</v>
      </c>
      <c r="AD316" s="2084">
        <f t="shared" si="317"/>
        <v>133.13999999999999</v>
      </c>
      <c r="AE316" s="2085">
        <f t="shared" si="317"/>
        <v>107.52</v>
      </c>
      <c r="AF316" s="2086">
        <f t="shared" si="317"/>
        <v>112.15</v>
      </c>
      <c r="AG316" s="2087">
        <f t="shared" si="317"/>
        <v>89.72</v>
      </c>
      <c r="AH316" s="1659">
        <f t="shared" si="314"/>
        <v>351.34000000000003</v>
      </c>
      <c r="AI316" s="1608">
        <f t="shared" si="314"/>
        <v>268.43</v>
      </c>
      <c r="AJ316" s="1659">
        <f t="shared" si="314"/>
        <v>245.29</v>
      </c>
      <c r="AK316" s="1672">
        <f t="shared" si="314"/>
        <v>197.24</v>
      </c>
      <c r="AM316" s="1414" t="s">
        <v>89</v>
      </c>
      <c r="AN316" s="1531">
        <f t="shared" si="295"/>
        <v>5.8</v>
      </c>
      <c r="AO316" s="1740">
        <f t="shared" si="296"/>
        <v>5.8</v>
      </c>
      <c r="AP316" s="2081" t="s">
        <v>935</v>
      </c>
      <c r="AQ316" s="1751">
        <f t="shared" si="300"/>
        <v>463.49</v>
      </c>
      <c r="AR316" s="1651">
        <f t="shared" si="298"/>
        <v>358.15</v>
      </c>
    </row>
    <row r="317" spans="2:54" ht="14.25" customHeight="1">
      <c r="B317" s="1723" t="s">
        <v>9</v>
      </c>
      <c r="C317" s="658" t="s">
        <v>10</v>
      </c>
      <c r="D317" s="2497">
        <v>50</v>
      </c>
      <c r="E317" s="1559" t="s">
        <v>662</v>
      </c>
      <c r="F317" s="1620">
        <v>9.6</v>
      </c>
      <c r="G317" s="1621">
        <v>8</v>
      </c>
      <c r="H317" s="2480" t="s">
        <v>1044</v>
      </c>
      <c r="K317" s="1559" t="s">
        <v>82</v>
      </c>
      <c r="L317" s="1741">
        <v>9</v>
      </c>
      <c r="M317" s="1753">
        <v>9</v>
      </c>
      <c r="N317" s="1483"/>
      <c r="O317" s="1414" t="s">
        <v>447</v>
      </c>
      <c r="P317" s="1605"/>
      <c r="Q317" s="1654"/>
      <c r="R317" s="1605"/>
      <c r="S317" s="1530"/>
      <c r="T317" s="1605"/>
      <c r="U317" s="1655"/>
      <c r="V317" s="1605">
        <f t="shared" si="310"/>
        <v>0</v>
      </c>
      <c r="W317" s="1608">
        <f t="shared" si="311"/>
        <v>0</v>
      </c>
      <c r="X317" s="1605">
        <f t="shared" si="312"/>
        <v>0</v>
      </c>
      <c r="Y317" s="1530">
        <f t="shared" si="313"/>
        <v>0</v>
      </c>
      <c r="AA317" s="1641" t="s">
        <v>1067</v>
      </c>
      <c r="AB317" s="1642"/>
      <c r="AC317" s="1643"/>
      <c r="AD317" s="1644"/>
      <c r="AE317" s="1645"/>
      <c r="AF317" s="1644"/>
      <c r="AG317" s="1754"/>
      <c r="AM317" s="1414" t="s">
        <v>130</v>
      </c>
      <c r="AN317" s="1531">
        <f t="shared" si="295"/>
        <v>2.4499999999999997</v>
      </c>
      <c r="AO317" s="1740">
        <f t="shared" si="296"/>
        <v>98</v>
      </c>
      <c r="AP317" s="1641" t="s">
        <v>1067</v>
      </c>
    </row>
    <row r="318" spans="2:54">
      <c r="B318" s="1723" t="s">
        <v>9</v>
      </c>
      <c r="C318" s="658" t="s">
        <v>428</v>
      </c>
      <c r="D318" s="720">
        <v>30</v>
      </c>
      <c r="E318" s="1716" t="s">
        <v>1012</v>
      </c>
      <c r="F318" s="10"/>
      <c r="G318" s="1482"/>
      <c r="H318" s="1559" t="s">
        <v>662</v>
      </c>
      <c r="I318" s="1620">
        <v>21.6</v>
      </c>
      <c r="J318" s="1621">
        <v>17.28</v>
      </c>
      <c r="K318" s="778"/>
      <c r="L318" s="10"/>
      <c r="M318" s="1482"/>
      <c r="N318" s="1483"/>
      <c r="O318" s="1414" t="s">
        <v>67</v>
      </c>
      <c r="P318" s="1605"/>
      <c r="Q318" s="1654"/>
      <c r="R318" s="1605"/>
      <c r="S318" s="1530"/>
      <c r="T318" s="1605"/>
      <c r="U318" s="1655"/>
      <c r="V318" s="1605">
        <f t="shared" si="310"/>
        <v>0</v>
      </c>
      <c r="W318" s="1608">
        <f t="shared" si="311"/>
        <v>0</v>
      </c>
      <c r="X318" s="1605">
        <f t="shared" si="312"/>
        <v>0</v>
      </c>
      <c r="Y318" s="1530">
        <f t="shared" si="313"/>
        <v>0</v>
      </c>
      <c r="AA318" s="1687"/>
      <c r="AB318" s="1657"/>
      <c r="AC318" s="1674"/>
      <c r="AD318" s="1528"/>
      <c r="AE318" s="1675"/>
      <c r="AF318" s="1528"/>
      <c r="AG318" s="1684"/>
      <c r="AH318" s="1528">
        <f t="shared" ref="AH318:AK323" si="318">AB318+AD318</f>
        <v>0</v>
      </c>
      <c r="AI318" s="1608">
        <f t="shared" si="318"/>
        <v>0</v>
      </c>
      <c r="AJ318" s="1528">
        <f t="shared" si="318"/>
        <v>0</v>
      </c>
      <c r="AK318" s="1530">
        <f t="shared" si="318"/>
        <v>0</v>
      </c>
      <c r="AM318" s="1414" t="s">
        <v>50</v>
      </c>
      <c r="AN318" s="1531">
        <f t="shared" si="295"/>
        <v>17</v>
      </c>
      <c r="AO318" s="1740">
        <f t="shared" si="296"/>
        <v>17</v>
      </c>
      <c r="AP318" s="1687"/>
      <c r="AQ318" s="1650">
        <f t="shared" ref="AQ318:AR324" si="319">AB318+AD318+AF318</f>
        <v>0</v>
      </c>
      <c r="AR318" s="1651">
        <f t="shared" si="319"/>
        <v>0</v>
      </c>
    </row>
    <row r="319" spans="2:54" ht="15" customHeight="1">
      <c r="B319" s="778"/>
      <c r="C319" s="1731"/>
      <c r="D319" s="10"/>
      <c r="E319" s="1720" t="s">
        <v>96</v>
      </c>
      <c r="F319" s="2259">
        <v>2</v>
      </c>
      <c r="G319" s="2502">
        <v>2</v>
      </c>
      <c r="H319" s="2480" t="s">
        <v>1045</v>
      </c>
      <c r="K319" s="1668" t="s">
        <v>731</v>
      </c>
      <c r="L319" s="2503"/>
      <c r="M319" s="2493"/>
      <c r="N319" s="2504"/>
      <c r="O319" s="1414" t="s">
        <v>82</v>
      </c>
      <c r="P319" s="1605">
        <f>F299+I307</f>
        <v>5.6999999999999993</v>
      </c>
      <c r="Q319" s="1711">
        <f>G299+J307</f>
        <v>5.6999999999999993</v>
      </c>
      <c r="R319" s="1605">
        <f>F321+I320+I326+L317</f>
        <v>19.3</v>
      </c>
      <c r="S319" s="1608">
        <f>J326+J320+M317+G321</f>
        <v>19.3</v>
      </c>
      <c r="T319" s="1605"/>
      <c r="U319" s="1725"/>
      <c r="V319" s="1605">
        <f t="shared" si="310"/>
        <v>25</v>
      </c>
      <c r="W319" s="1608">
        <f t="shared" si="311"/>
        <v>25</v>
      </c>
      <c r="X319" s="1605">
        <f t="shared" si="312"/>
        <v>19.3</v>
      </c>
      <c r="Y319" s="1530">
        <f t="shared" si="313"/>
        <v>19.3</v>
      </c>
      <c r="AA319" s="1687" t="s">
        <v>127</v>
      </c>
      <c r="AB319" s="1657"/>
      <c r="AC319" s="1674"/>
      <c r="AD319" s="1528">
        <f>L321</f>
        <v>69.42</v>
      </c>
      <c r="AE319" s="1675">
        <f>M321</f>
        <v>48.6</v>
      </c>
      <c r="AF319" s="1528"/>
      <c r="AG319" s="1684"/>
      <c r="AH319" s="1528">
        <f t="shared" si="318"/>
        <v>69.42</v>
      </c>
      <c r="AI319" s="1608">
        <f t="shared" si="318"/>
        <v>48.6</v>
      </c>
      <c r="AJ319" s="1528">
        <f t="shared" si="318"/>
        <v>69.42</v>
      </c>
      <c r="AK319" s="1530">
        <f t="shared" si="318"/>
        <v>48.6</v>
      </c>
      <c r="AM319" s="1414" t="s">
        <v>139</v>
      </c>
      <c r="AN319" s="1531">
        <f t="shared" si="295"/>
        <v>0</v>
      </c>
      <c r="AO319" s="1740">
        <f t="shared" si="296"/>
        <v>0</v>
      </c>
      <c r="AP319" s="1687" t="s">
        <v>127</v>
      </c>
      <c r="AQ319" s="1650">
        <f t="shared" si="319"/>
        <v>69.42</v>
      </c>
      <c r="AR319" s="1651">
        <f t="shared" si="319"/>
        <v>48.6</v>
      </c>
    </row>
    <row r="320" spans="2:54">
      <c r="B320" s="778"/>
      <c r="C320" s="1731"/>
      <c r="D320" s="10"/>
      <c r="E320" s="1716" t="s">
        <v>1042</v>
      </c>
      <c r="F320" s="10"/>
      <c r="G320" s="1482"/>
      <c r="H320" s="1559" t="s">
        <v>82</v>
      </c>
      <c r="I320" s="1620">
        <v>2.7</v>
      </c>
      <c r="J320" s="1621">
        <v>2.7</v>
      </c>
      <c r="K320" s="1540" t="s">
        <v>100</v>
      </c>
      <c r="L320" s="2090" t="s">
        <v>101</v>
      </c>
      <c r="M320" s="2091" t="s">
        <v>102</v>
      </c>
      <c r="N320" s="1483"/>
      <c r="O320" s="1414" t="s">
        <v>89</v>
      </c>
      <c r="P320" s="1605"/>
      <c r="Q320" s="1654"/>
      <c r="R320" s="1671">
        <f>L324</f>
        <v>3</v>
      </c>
      <c r="S320" s="1608">
        <f>M324</f>
        <v>3</v>
      </c>
      <c r="T320" s="1605">
        <f>I333+I334</f>
        <v>2.8</v>
      </c>
      <c r="U320" s="1655">
        <f>J333+J334</f>
        <v>2.8</v>
      </c>
      <c r="V320" s="1605">
        <f t="shared" si="310"/>
        <v>3</v>
      </c>
      <c r="W320" s="1608">
        <f t="shared" si="311"/>
        <v>3</v>
      </c>
      <c r="X320" s="1605">
        <f t="shared" si="312"/>
        <v>5.8</v>
      </c>
      <c r="Y320" s="1530">
        <f t="shared" si="313"/>
        <v>5.8</v>
      </c>
      <c r="AA320" s="1687" t="s">
        <v>126</v>
      </c>
      <c r="AB320" s="1657"/>
      <c r="AC320" s="1730"/>
      <c r="AD320" s="1528"/>
      <c r="AE320" s="1675"/>
      <c r="AF320" s="1528"/>
      <c r="AG320" s="1684"/>
      <c r="AH320" s="1528">
        <f t="shared" si="318"/>
        <v>0</v>
      </c>
      <c r="AI320" s="1608">
        <f t="shared" si="318"/>
        <v>0</v>
      </c>
      <c r="AJ320" s="1528">
        <f t="shared" si="318"/>
        <v>0</v>
      </c>
      <c r="AK320" s="1530">
        <f t="shared" si="318"/>
        <v>0</v>
      </c>
      <c r="AM320" s="1414" t="s">
        <v>52</v>
      </c>
      <c r="AN320" s="1531">
        <f t="shared" si="295"/>
        <v>0</v>
      </c>
      <c r="AO320" s="1740">
        <f t="shared" si="296"/>
        <v>0</v>
      </c>
      <c r="AP320" s="1687" t="s">
        <v>126</v>
      </c>
      <c r="AQ320" s="1650">
        <f t="shared" si="319"/>
        <v>0</v>
      </c>
      <c r="AR320" s="1651">
        <f t="shared" si="319"/>
        <v>0</v>
      </c>
    </row>
    <row r="321" spans="2:47">
      <c r="B321" s="778"/>
      <c r="C321" s="1731"/>
      <c r="D321" s="10"/>
      <c r="E321" s="2055" t="s">
        <v>82</v>
      </c>
      <c r="F321" s="1620">
        <v>4</v>
      </c>
      <c r="G321" s="1621">
        <v>4</v>
      </c>
      <c r="H321" s="1720" t="s">
        <v>697</v>
      </c>
      <c r="I321" s="1560">
        <v>14.04</v>
      </c>
      <c r="J321" s="1708">
        <v>13.4</v>
      </c>
      <c r="K321" s="1693" t="s">
        <v>127</v>
      </c>
      <c r="L321" s="2361">
        <v>69.42</v>
      </c>
      <c r="M321" s="2004">
        <v>48.6</v>
      </c>
      <c r="N321" s="1483"/>
      <c r="O321" s="2098" t="s">
        <v>144</v>
      </c>
      <c r="P321" s="2445">
        <f>Q321/1000/0.04</f>
        <v>2.2749999999999999</v>
      </c>
      <c r="Q321" s="1711">
        <f>G297</f>
        <v>91</v>
      </c>
      <c r="R321" s="1605"/>
      <c r="S321" s="1608"/>
      <c r="T321" s="2445">
        <f>U321/1000/0.04</f>
        <v>0.17499999999999999</v>
      </c>
      <c r="U321" s="1725">
        <f>J331</f>
        <v>7</v>
      </c>
      <c r="V321" s="1605">
        <f t="shared" si="310"/>
        <v>2.2749999999999999</v>
      </c>
      <c r="W321" s="1608">
        <f t="shared" si="311"/>
        <v>91</v>
      </c>
      <c r="X321" s="1605">
        <f t="shared" si="312"/>
        <v>0.17499999999999999</v>
      </c>
      <c r="Y321" s="1530">
        <f t="shared" si="313"/>
        <v>7</v>
      </c>
      <c r="AA321" s="1687" t="s">
        <v>434</v>
      </c>
      <c r="AB321" s="1657"/>
      <c r="AC321" s="1736"/>
      <c r="AD321" s="1528"/>
      <c r="AE321" s="1675"/>
      <c r="AF321" s="1528"/>
      <c r="AG321" s="1684"/>
      <c r="AH321" s="1528">
        <f t="shared" si="318"/>
        <v>0</v>
      </c>
      <c r="AI321" s="1608">
        <f t="shared" si="318"/>
        <v>0</v>
      </c>
      <c r="AJ321" s="1528">
        <f t="shared" si="318"/>
        <v>0</v>
      </c>
      <c r="AK321" s="1530">
        <f t="shared" si="318"/>
        <v>0</v>
      </c>
      <c r="AM321" s="1414" t="s">
        <v>137</v>
      </c>
      <c r="AN321" s="1531">
        <f t="shared" si="295"/>
        <v>0</v>
      </c>
      <c r="AO321" s="1740">
        <f t="shared" si="296"/>
        <v>0</v>
      </c>
      <c r="AP321" s="1687" t="s">
        <v>434</v>
      </c>
      <c r="AQ321" s="1650">
        <f t="shared" si="319"/>
        <v>0</v>
      </c>
      <c r="AR321" s="1651">
        <f t="shared" si="319"/>
        <v>0</v>
      </c>
    </row>
    <row r="322" spans="2:47">
      <c r="B322" s="778"/>
      <c r="C322" s="1731"/>
      <c r="D322" s="10"/>
      <c r="E322" s="1559" t="s">
        <v>592</v>
      </c>
      <c r="F322" s="1773">
        <v>0.5</v>
      </c>
      <c r="G322" s="2016">
        <v>0.5</v>
      </c>
      <c r="H322" s="2480" t="s">
        <v>1047</v>
      </c>
      <c r="K322" s="1559" t="s">
        <v>162</v>
      </c>
      <c r="L322" s="1560">
        <v>7.14</v>
      </c>
      <c r="M322" s="2075">
        <v>6</v>
      </c>
      <c r="N322" s="1483"/>
      <c r="O322" s="1414" t="s">
        <v>50</v>
      </c>
      <c r="P322" s="1605">
        <f>L299</f>
        <v>7</v>
      </c>
      <c r="Q322" s="1782">
        <f>M299</f>
        <v>7</v>
      </c>
      <c r="R322" s="1605">
        <f>L323</f>
        <v>3</v>
      </c>
      <c r="S322" s="1672">
        <f>M323</f>
        <v>3</v>
      </c>
      <c r="T322" s="1605">
        <f>L333</f>
        <v>7</v>
      </c>
      <c r="U322" s="1725">
        <f>M333</f>
        <v>7</v>
      </c>
      <c r="V322" s="1605">
        <f t="shared" si="310"/>
        <v>10</v>
      </c>
      <c r="W322" s="1608">
        <f t="shared" si="311"/>
        <v>10</v>
      </c>
      <c r="X322" s="1605">
        <f t="shared" si="312"/>
        <v>10</v>
      </c>
      <c r="Y322" s="1530">
        <f t="shared" si="313"/>
        <v>10</v>
      </c>
      <c r="AA322" s="1656"/>
      <c r="AB322" s="1657"/>
      <c r="AC322" s="2505"/>
      <c r="AD322" s="1659"/>
      <c r="AE322" s="1675"/>
      <c r="AF322" s="1528"/>
      <c r="AG322" s="1684"/>
      <c r="AH322" s="1528">
        <f t="shared" si="318"/>
        <v>0</v>
      </c>
      <c r="AI322" s="1608">
        <f t="shared" si="318"/>
        <v>0</v>
      </c>
      <c r="AJ322" s="1528">
        <f t="shared" si="318"/>
        <v>0</v>
      </c>
      <c r="AK322" s="1530">
        <f t="shared" si="318"/>
        <v>0</v>
      </c>
      <c r="AM322" s="1414" t="s">
        <v>136</v>
      </c>
      <c r="AN322" s="1531">
        <f t="shared" si="295"/>
        <v>5</v>
      </c>
      <c r="AO322" s="1740">
        <f t="shared" si="296"/>
        <v>5</v>
      </c>
      <c r="AP322" s="1656"/>
      <c r="AQ322" s="1650">
        <f t="shared" si="319"/>
        <v>0</v>
      </c>
      <c r="AR322" s="1651">
        <f t="shared" si="319"/>
        <v>0</v>
      </c>
    </row>
    <row r="323" spans="2:47">
      <c r="B323" s="778"/>
      <c r="C323" s="1731"/>
      <c r="D323" s="10"/>
      <c r="E323" s="1752" t="s">
        <v>163</v>
      </c>
      <c r="F323" s="1620">
        <v>8.0000000000000002E-3</v>
      </c>
      <c r="G323" s="1561">
        <v>8.0000000000000002E-3</v>
      </c>
      <c r="H323" s="1559" t="s">
        <v>54</v>
      </c>
      <c r="I323" s="2217">
        <v>0.1</v>
      </c>
      <c r="J323" s="2413">
        <v>0.1</v>
      </c>
      <c r="K323" s="1571" t="s">
        <v>609</v>
      </c>
      <c r="L323" s="1560">
        <v>3</v>
      </c>
      <c r="M323" s="2075">
        <v>3</v>
      </c>
      <c r="N323" s="1483"/>
      <c r="O323" s="1414" t="s">
        <v>139</v>
      </c>
      <c r="P323" s="1605"/>
      <c r="Q323" s="1654"/>
      <c r="R323" s="1605"/>
      <c r="S323" s="1530"/>
      <c r="T323" s="1605"/>
      <c r="U323" s="1655"/>
      <c r="V323" s="1605">
        <f t="shared" si="310"/>
        <v>0</v>
      </c>
      <c r="W323" s="1608">
        <f t="shared" si="311"/>
        <v>0</v>
      </c>
      <c r="X323" s="1605">
        <f t="shared" si="312"/>
        <v>0</v>
      </c>
      <c r="Y323" s="1530">
        <f t="shared" si="313"/>
        <v>0</v>
      </c>
      <c r="AA323" s="2081" t="s">
        <v>936</v>
      </c>
      <c r="AB323" s="2116">
        <f t="shared" ref="AB323:AG323" si="320">SUM(AB318:AB322)</f>
        <v>0</v>
      </c>
      <c r="AC323" s="2117">
        <f t="shared" si="320"/>
        <v>0</v>
      </c>
      <c r="AD323" s="2118">
        <f t="shared" si="320"/>
        <v>69.42</v>
      </c>
      <c r="AE323" s="2117">
        <f t="shared" si="320"/>
        <v>48.6</v>
      </c>
      <c r="AF323" s="2118">
        <f t="shared" si="320"/>
        <v>0</v>
      </c>
      <c r="AG323" s="2117">
        <f t="shared" si="320"/>
        <v>0</v>
      </c>
      <c r="AH323" s="2119">
        <f t="shared" si="318"/>
        <v>69.42</v>
      </c>
      <c r="AI323" s="2120">
        <f t="shared" si="318"/>
        <v>48.6</v>
      </c>
      <c r="AJ323" s="2119">
        <f t="shared" si="318"/>
        <v>69.42</v>
      </c>
      <c r="AK323" s="2121">
        <f t="shared" si="318"/>
        <v>48.6</v>
      </c>
      <c r="AM323" s="1414" t="s">
        <v>77</v>
      </c>
      <c r="AN323" s="1531">
        <f t="shared" si="295"/>
        <v>0</v>
      </c>
      <c r="AO323" s="1740">
        <f t="shared" si="296"/>
        <v>0</v>
      </c>
      <c r="AP323" s="2081" t="s">
        <v>936</v>
      </c>
      <c r="AQ323" s="1751">
        <f t="shared" si="319"/>
        <v>69.42</v>
      </c>
      <c r="AR323" s="1651">
        <f t="shared" si="319"/>
        <v>48.6</v>
      </c>
    </row>
    <row r="324" spans="2:47">
      <c r="B324" s="778"/>
      <c r="C324" s="1731"/>
      <c r="D324" s="10"/>
      <c r="E324" s="1559" t="s">
        <v>581</v>
      </c>
      <c r="F324" s="1620">
        <v>170</v>
      </c>
      <c r="G324" s="1561">
        <v>170</v>
      </c>
      <c r="H324" s="1752" t="s">
        <v>163</v>
      </c>
      <c r="I324" s="1620">
        <v>9.2999999999999992E-3</v>
      </c>
      <c r="J324" s="1561">
        <v>9.2999999999999992E-3</v>
      </c>
      <c r="K324" s="1559" t="s">
        <v>89</v>
      </c>
      <c r="L324" s="1620">
        <v>3</v>
      </c>
      <c r="M324" s="2075">
        <v>3</v>
      </c>
      <c r="N324" s="1483"/>
      <c r="O324" s="1414" t="s">
        <v>444</v>
      </c>
      <c r="P324" s="1605"/>
      <c r="Q324" s="1654"/>
      <c r="R324" s="1605"/>
      <c r="S324" s="1530"/>
      <c r="T324" s="1605"/>
      <c r="U324" s="1655"/>
      <c r="V324" s="1605">
        <f t="shared" si="310"/>
        <v>0</v>
      </c>
      <c r="W324" s="1608">
        <f t="shared" si="311"/>
        <v>0</v>
      </c>
      <c r="X324" s="1605">
        <f t="shared" si="312"/>
        <v>0</v>
      </c>
      <c r="Y324" s="1530">
        <f t="shared" si="313"/>
        <v>0</v>
      </c>
      <c r="AA324" s="2129" t="s">
        <v>937</v>
      </c>
      <c r="AB324" s="2130">
        <f t="shared" ref="AB324:AG324" si="321">AB316+AB323</f>
        <v>218.20000000000002</v>
      </c>
      <c r="AC324" s="2131">
        <f t="shared" si="321"/>
        <v>160.91000000000003</v>
      </c>
      <c r="AD324" s="2374">
        <f t="shared" si="321"/>
        <v>202.56</v>
      </c>
      <c r="AE324" s="2279">
        <f t="shared" si="321"/>
        <v>156.12</v>
      </c>
      <c r="AF324" s="2130">
        <f t="shared" si="321"/>
        <v>112.15</v>
      </c>
      <c r="AG324" s="2132">
        <f t="shared" si="321"/>
        <v>89.72</v>
      </c>
      <c r="AH324" s="2506">
        <f>AB324+AD324</f>
        <v>420.76</v>
      </c>
      <c r="AI324" s="2134">
        <f>AC324+AE324</f>
        <v>317.03000000000003</v>
      </c>
      <c r="AJ324" s="2133">
        <f t="shared" ref="AJ324" si="322">AD324+AF324</f>
        <v>314.71000000000004</v>
      </c>
      <c r="AK324" s="2135">
        <f t="shared" ref="AK324" si="323">AE324+AG324</f>
        <v>245.84</v>
      </c>
      <c r="AM324" s="1414" t="s">
        <v>54</v>
      </c>
      <c r="AN324" s="1531">
        <f t="shared" si="295"/>
        <v>2.0300000000000002</v>
      </c>
      <c r="AO324" s="1740">
        <f t="shared" si="296"/>
        <v>2.0300000000000002</v>
      </c>
      <c r="AP324" s="1798" t="s">
        <v>134</v>
      </c>
      <c r="AQ324" s="2449">
        <f t="shared" si="319"/>
        <v>532.91</v>
      </c>
      <c r="AR324" s="2450">
        <f t="shared" si="319"/>
        <v>406.75</v>
      </c>
    </row>
    <row r="325" spans="2:47">
      <c r="B325" s="778"/>
      <c r="C325" s="1731"/>
      <c r="D325" s="10"/>
      <c r="E325" s="778"/>
      <c r="F325" s="10"/>
      <c r="G325" s="1482"/>
      <c r="H325" s="1559" t="s">
        <v>1046</v>
      </c>
      <c r="I325" s="1620">
        <v>45</v>
      </c>
      <c r="J325" s="1621">
        <v>45</v>
      </c>
      <c r="K325" s="778"/>
      <c r="L325" s="10"/>
      <c r="M325" s="1482"/>
      <c r="N325" s="1483"/>
      <c r="O325" s="1414" t="s">
        <v>137</v>
      </c>
      <c r="P325" s="1605"/>
      <c r="Q325" s="1654"/>
      <c r="R325" s="1605"/>
      <c r="S325" s="1530"/>
      <c r="T325" s="1605"/>
      <c r="U325" s="1655"/>
      <c r="V325" s="1605">
        <f t="shared" si="310"/>
        <v>0</v>
      </c>
      <c r="W325" s="1608">
        <f t="shared" si="311"/>
        <v>0</v>
      </c>
      <c r="X325" s="1605">
        <f t="shared" si="312"/>
        <v>0</v>
      </c>
      <c r="Y325" s="1530">
        <f t="shared" si="313"/>
        <v>0</v>
      </c>
      <c r="AA325" s="2283" t="s">
        <v>415</v>
      </c>
      <c r="AB325" s="1820"/>
      <c r="AC325" s="2284"/>
      <c r="AD325" s="1657"/>
      <c r="AE325" s="1727"/>
      <c r="AF325" s="1657"/>
      <c r="AG325" s="2285"/>
      <c r="AH325" s="1528"/>
      <c r="AI325" s="2286"/>
      <c r="AJ325" s="1528"/>
      <c r="AK325" s="1530"/>
      <c r="AM325" s="1414" t="s">
        <v>116</v>
      </c>
      <c r="AN325" s="1531">
        <f t="shared" si="295"/>
        <v>0</v>
      </c>
      <c r="AO325" s="1740">
        <f t="shared" si="296"/>
        <v>0</v>
      </c>
      <c r="AP325" s="1815" t="s">
        <v>415</v>
      </c>
      <c r="AQ325" s="1531"/>
      <c r="AR325" s="1482"/>
    </row>
    <row r="326" spans="2:47">
      <c r="B326" s="778"/>
      <c r="C326" s="1731"/>
      <c r="D326" s="10"/>
      <c r="E326" s="778"/>
      <c r="F326" s="10"/>
      <c r="G326" s="1482"/>
      <c r="H326" s="1559" t="s">
        <v>281</v>
      </c>
      <c r="I326" s="1620">
        <v>3.6</v>
      </c>
      <c r="J326" s="1708">
        <v>3.6</v>
      </c>
      <c r="K326" s="778"/>
      <c r="L326" s="10"/>
      <c r="M326" s="1482"/>
      <c r="N326" s="1483"/>
      <c r="O326" s="1414" t="s">
        <v>136</v>
      </c>
      <c r="P326" s="1605">
        <f>L298</f>
        <v>5</v>
      </c>
      <c r="Q326" s="1654">
        <f>M298</f>
        <v>5</v>
      </c>
      <c r="R326" s="1605"/>
      <c r="S326" s="1530"/>
      <c r="T326" s="1605"/>
      <c r="U326" s="1655"/>
      <c r="V326" s="1605">
        <f t="shared" si="310"/>
        <v>5</v>
      </c>
      <c r="W326" s="1608">
        <f t="shared" si="311"/>
        <v>5</v>
      </c>
      <c r="X326" s="1605">
        <f t="shared" si="312"/>
        <v>0</v>
      </c>
      <c r="Y326" s="1530">
        <f t="shared" si="313"/>
        <v>0</v>
      </c>
      <c r="AA326" s="1819" t="s">
        <v>547</v>
      </c>
      <c r="AB326" s="2143"/>
      <c r="AC326" s="1821"/>
      <c r="AD326" s="1657"/>
      <c r="AE326" s="1532"/>
      <c r="AF326" s="1657"/>
      <c r="AG326" s="2144"/>
      <c r="AH326" s="1528">
        <f t="shared" ref="AH326" si="324">AB326+AD326</f>
        <v>0</v>
      </c>
      <c r="AI326" s="1813">
        <f t="shared" ref="AI326" si="325">AC326+AE326</f>
        <v>0</v>
      </c>
      <c r="AJ326" s="1528">
        <f t="shared" ref="AJ326" si="326">AD326+AF326</f>
        <v>0</v>
      </c>
      <c r="AK326" s="1814">
        <f t="shared" ref="AK326" si="327">AE326+AG326</f>
        <v>0</v>
      </c>
      <c r="AM326" s="1849" t="s">
        <v>167</v>
      </c>
      <c r="AN326" s="1531">
        <f t="shared" si="295"/>
        <v>0.22650000000000001</v>
      </c>
      <c r="AO326" s="1740">
        <f t="shared" si="296"/>
        <v>0.22650000000000001</v>
      </c>
      <c r="AP326" s="1819" t="s">
        <v>547</v>
      </c>
      <c r="AQ326" s="1713">
        <f t="shared" ref="AQ326:AQ342" si="328">AB326+AD326+AF326</f>
        <v>0</v>
      </c>
      <c r="AR326" s="1532">
        <f t="shared" ref="AR326:AR342" si="329">AC326+AE326+AG326</f>
        <v>0</v>
      </c>
    </row>
    <row r="327" spans="2:47">
      <c r="B327" s="778"/>
      <c r="C327" s="1731"/>
      <c r="D327" s="10"/>
      <c r="E327" s="778"/>
      <c r="F327" s="10"/>
      <c r="G327" s="1482"/>
      <c r="H327" s="2258" t="s">
        <v>492</v>
      </c>
      <c r="I327" s="1741">
        <v>3.6</v>
      </c>
      <c r="J327" s="1753">
        <v>3.6</v>
      </c>
      <c r="K327" s="778"/>
      <c r="L327" s="10"/>
      <c r="M327" s="1482"/>
      <c r="N327" s="1483"/>
      <c r="O327" s="1414" t="s">
        <v>77</v>
      </c>
      <c r="P327" s="1605"/>
      <c r="Q327" s="1654"/>
      <c r="R327" s="1605"/>
      <c r="S327" s="1530"/>
      <c r="T327" s="1605"/>
      <c r="U327" s="1655"/>
      <c r="V327" s="1605">
        <f t="shared" si="310"/>
        <v>0</v>
      </c>
      <c r="W327" s="1608">
        <f t="shared" si="311"/>
        <v>0</v>
      </c>
      <c r="X327" s="1605">
        <f t="shared" si="312"/>
        <v>0</v>
      </c>
      <c r="Y327" s="1530">
        <f t="shared" si="313"/>
        <v>0</v>
      </c>
      <c r="AA327" s="1828" t="s">
        <v>416</v>
      </c>
      <c r="AB327" s="1829">
        <f>L304</f>
        <v>113.5</v>
      </c>
      <c r="AC327" s="1830">
        <f>D305</f>
        <v>100</v>
      </c>
      <c r="AD327" s="1657"/>
      <c r="AE327" s="2147"/>
      <c r="AF327" s="1528"/>
      <c r="AG327" s="1834"/>
      <c r="AH327" s="1528">
        <f t="shared" ref="AH327:AK329" si="330">AB327+AD327</f>
        <v>113.5</v>
      </c>
      <c r="AI327" s="1813">
        <f t="shared" si="330"/>
        <v>100</v>
      </c>
      <c r="AJ327" s="1528">
        <f t="shared" si="330"/>
        <v>0</v>
      </c>
      <c r="AK327" s="1814">
        <f t="shared" si="330"/>
        <v>0</v>
      </c>
      <c r="AM327" s="1866" t="s">
        <v>163</v>
      </c>
      <c r="AN327" s="1531">
        <f t="shared" si="295"/>
        <v>2.6499999999999999E-2</v>
      </c>
      <c r="AO327" s="1740">
        <f t="shared" si="296"/>
        <v>2.6499999999999999E-2</v>
      </c>
      <c r="AP327" s="1824" t="s">
        <v>416</v>
      </c>
      <c r="AQ327" s="1713">
        <f t="shared" si="328"/>
        <v>113.5</v>
      </c>
      <c r="AR327" s="1532">
        <f t="shared" si="329"/>
        <v>100</v>
      </c>
    </row>
    <row r="328" spans="2:47">
      <c r="B328" s="1777" t="s">
        <v>400</v>
      </c>
      <c r="C328" s="2093"/>
      <c r="D328" s="1150">
        <f>SUM(D311:D319)</f>
        <v>810</v>
      </c>
      <c r="E328" s="203"/>
      <c r="F328" s="1150"/>
      <c r="G328" s="214"/>
      <c r="H328" s="1377" t="s">
        <v>54</v>
      </c>
      <c r="I328" s="2241">
        <v>0.27</v>
      </c>
      <c r="J328" s="2242">
        <v>0.27</v>
      </c>
      <c r="K328" s="203"/>
      <c r="L328" s="1150"/>
      <c r="M328" s="214"/>
      <c r="N328" s="1483"/>
      <c r="O328" s="1201" t="s">
        <v>445</v>
      </c>
      <c r="P328" s="1605">
        <f>F300+I308</f>
        <v>0.60000000000000009</v>
      </c>
      <c r="Q328" s="1654">
        <f>G300+J308</f>
        <v>0.60000000000000009</v>
      </c>
      <c r="R328" s="1671">
        <f>F322+I323+I328+L315</f>
        <v>1.05</v>
      </c>
      <c r="S328" s="1608">
        <f>G322+J328+M315+J323</f>
        <v>1.05</v>
      </c>
      <c r="T328" s="1605">
        <f>I335</f>
        <v>0.38</v>
      </c>
      <c r="U328" s="1655">
        <f>J335</f>
        <v>0.38</v>
      </c>
      <c r="V328" s="1605">
        <f t="shared" si="310"/>
        <v>1.6500000000000001</v>
      </c>
      <c r="W328" s="1608">
        <f t="shared" si="311"/>
        <v>1.6500000000000001</v>
      </c>
      <c r="X328" s="1605">
        <f t="shared" si="312"/>
        <v>1.4300000000000002</v>
      </c>
      <c r="Y328" s="1530">
        <f t="shared" si="313"/>
        <v>1.4300000000000002</v>
      </c>
      <c r="AA328" s="1840" t="s">
        <v>417</v>
      </c>
      <c r="AB328" s="1525"/>
      <c r="AC328" s="1841"/>
      <c r="AD328" s="1657"/>
      <c r="AE328" s="2152"/>
      <c r="AF328" s="1812"/>
      <c r="AG328" s="1844"/>
      <c r="AH328" s="1528">
        <f t="shared" si="330"/>
        <v>0</v>
      </c>
      <c r="AI328" s="1813">
        <f t="shared" si="330"/>
        <v>0</v>
      </c>
      <c r="AJ328" s="1528">
        <f t="shared" si="330"/>
        <v>0</v>
      </c>
      <c r="AK328" s="1814">
        <f t="shared" si="330"/>
        <v>0</v>
      </c>
      <c r="AM328" s="1882" t="s">
        <v>409</v>
      </c>
      <c r="AN328" s="1531">
        <f t="shared" si="295"/>
        <v>0</v>
      </c>
      <c r="AO328" s="1740">
        <f t="shared" si="296"/>
        <v>0</v>
      </c>
      <c r="AP328" s="1835" t="s">
        <v>417</v>
      </c>
      <c r="AQ328" s="1531">
        <f t="shared" si="328"/>
        <v>0</v>
      </c>
      <c r="AR328" s="1532">
        <f t="shared" si="329"/>
        <v>0</v>
      </c>
    </row>
    <row r="329" spans="2:47">
      <c r="B329" s="1662"/>
      <c r="C329" s="404" t="s">
        <v>244</v>
      </c>
      <c r="D329" s="2100"/>
      <c r="E329" s="2507" t="s">
        <v>793</v>
      </c>
      <c r="F329" s="1787"/>
      <c r="G329" s="1787"/>
      <c r="H329" s="1664"/>
      <c r="I329" s="1787"/>
      <c r="J329" s="1787"/>
      <c r="K329" s="166" t="s">
        <v>532</v>
      </c>
      <c r="L329" s="2290"/>
      <c r="M329" s="1990"/>
      <c r="N329" s="1483"/>
      <c r="O329" s="1414" t="s">
        <v>446</v>
      </c>
      <c r="P329" s="1605"/>
      <c r="Q329" s="1654"/>
      <c r="R329" s="1605"/>
      <c r="S329" s="1530"/>
      <c r="T329" s="1605"/>
      <c r="U329" s="1655"/>
      <c r="V329" s="1605">
        <f t="shared" si="310"/>
        <v>0</v>
      </c>
      <c r="W329" s="1608">
        <f t="shared" si="311"/>
        <v>0</v>
      </c>
      <c r="X329" s="1605">
        <f t="shared" si="312"/>
        <v>0</v>
      </c>
      <c r="Y329" s="1530">
        <f t="shared" si="313"/>
        <v>0</v>
      </c>
      <c r="AA329" s="1846" t="s">
        <v>418</v>
      </c>
      <c r="AB329" s="1525"/>
      <c r="AC329" s="1841"/>
      <c r="AD329" s="1657"/>
      <c r="AE329" s="2152"/>
      <c r="AF329" s="1528"/>
      <c r="AG329" s="1844"/>
      <c r="AH329" s="1528">
        <f t="shared" si="330"/>
        <v>0</v>
      </c>
      <c r="AI329" s="1813">
        <f t="shared" si="330"/>
        <v>0</v>
      </c>
      <c r="AJ329" s="1528">
        <f t="shared" si="330"/>
        <v>0</v>
      </c>
      <c r="AK329" s="1814">
        <f t="shared" si="330"/>
        <v>0</v>
      </c>
      <c r="AM329" s="1894" t="s">
        <v>135</v>
      </c>
      <c r="AN329" s="1618">
        <f t="shared" si="295"/>
        <v>0.2</v>
      </c>
      <c r="AO329" s="1904">
        <f t="shared" si="296"/>
        <v>0.2</v>
      </c>
      <c r="AP329" s="1845" t="s">
        <v>418</v>
      </c>
      <c r="AQ329" s="1531">
        <f t="shared" si="328"/>
        <v>0</v>
      </c>
      <c r="AR329" s="1532">
        <f t="shared" si="329"/>
        <v>0</v>
      </c>
    </row>
    <row r="330" spans="2:47">
      <c r="B330" s="1676" t="s">
        <v>531</v>
      </c>
      <c r="C330" s="373" t="s">
        <v>532</v>
      </c>
      <c r="D330" s="642">
        <v>200</v>
      </c>
      <c r="E330" s="2089" t="s">
        <v>100</v>
      </c>
      <c r="F330" s="2090" t="s">
        <v>101</v>
      </c>
      <c r="G330" s="2356" t="s">
        <v>102</v>
      </c>
      <c r="H330" s="2370" t="s">
        <v>100</v>
      </c>
      <c r="I330" s="2090" t="s">
        <v>101</v>
      </c>
      <c r="J330" s="2356" t="s">
        <v>102</v>
      </c>
      <c r="K330" s="2312" t="s">
        <v>534</v>
      </c>
      <c r="L330" s="1995"/>
      <c r="M330" s="1996"/>
      <c r="N330" s="1483"/>
      <c r="O330" s="1849" t="s">
        <v>167</v>
      </c>
      <c r="P330" s="1850">
        <f t="shared" ref="P330:U330" si="331">P331+P332+P333+P334</f>
        <v>9.1999999999999998E-3</v>
      </c>
      <c r="Q330" s="1851">
        <f t="shared" si="331"/>
        <v>9.1999999999999998E-3</v>
      </c>
      <c r="R330" s="1850">
        <f t="shared" si="331"/>
        <v>1.7299999999999999E-2</v>
      </c>
      <c r="S330" s="1852">
        <f t="shared" si="331"/>
        <v>1.7299999999999999E-2</v>
      </c>
      <c r="T330" s="1853">
        <f t="shared" si="331"/>
        <v>0.2</v>
      </c>
      <c r="U330" s="1854">
        <f t="shared" si="331"/>
        <v>0.2</v>
      </c>
      <c r="V330" s="2099">
        <f t="shared" ref="V330:V335" si="332">P330+R330</f>
        <v>2.6499999999999999E-2</v>
      </c>
      <c r="W330" s="1608">
        <f t="shared" si="311"/>
        <v>2.6499999999999999E-2</v>
      </c>
      <c r="X330" s="1605">
        <f t="shared" si="312"/>
        <v>0.21730000000000002</v>
      </c>
      <c r="Y330" s="1530">
        <f t="shared" si="313"/>
        <v>0.21730000000000002</v>
      </c>
      <c r="AA330" s="1855" t="s">
        <v>419</v>
      </c>
      <c r="AB330" s="1610"/>
      <c r="AC330" s="1856"/>
      <c r="AD330" s="1737"/>
      <c r="AE330" s="2299"/>
      <c r="AF330" s="1614"/>
      <c r="AG330" s="1860"/>
      <c r="AH330" s="1614">
        <f>AB330+AD330</f>
        <v>0</v>
      </c>
      <c r="AI330" s="1861"/>
      <c r="AJ330" s="1614">
        <f t="shared" ref="AJ330:AJ342" si="333">AD330+AF330</f>
        <v>0</v>
      </c>
      <c r="AK330" s="1862"/>
      <c r="AM330" s="1286" t="s">
        <v>98</v>
      </c>
      <c r="AN330" s="1913">
        <f>P335+R335+T335</f>
        <v>17.399999999999999</v>
      </c>
      <c r="AO330" s="1914">
        <f>Q335+S335+U335</f>
        <v>17.399999999999999</v>
      </c>
      <c r="AP330" s="1848" t="s">
        <v>419</v>
      </c>
      <c r="AQ330" s="1618">
        <f t="shared" si="328"/>
        <v>0</v>
      </c>
      <c r="AR330" s="1619">
        <f t="shared" si="329"/>
        <v>0</v>
      </c>
    </row>
    <row r="331" spans="2:47" ht="14.25" customHeight="1">
      <c r="B331" s="2009"/>
      <c r="C331" s="695" t="s">
        <v>533</v>
      </c>
      <c r="D331" s="35"/>
      <c r="E331" s="1693" t="s">
        <v>68</v>
      </c>
      <c r="F331" s="1803">
        <v>70.150000000000006</v>
      </c>
      <c r="G331" s="2358">
        <v>56.12</v>
      </c>
      <c r="H331" s="2128" t="s">
        <v>797</v>
      </c>
      <c r="I331" s="1803" t="s">
        <v>798</v>
      </c>
      <c r="J331" s="2012">
        <v>7</v>
      </c>
      <c r="K331" s="2195" t="s">
        <v>100</v>
      </c>
      <c r="L331" s="2114" t="s">
        <v>101</v>
      </c>
      <c r="M331" s="2115" t="s">
        <v>102</v>
      </c>
      <c r="N331" s="1483"/>
      <c r="O331" s="1866" t="s">
        <v>163</v>
      </c>
      <c r="P331" s="1867">
        <f>I309</f>
        <v>9.1999999999999998E-3</v>
      </c>
      <c r="Q331" s="1868">
        <f>J309</f>
        <v>9.1999999999999998E-3</v>
      </c>
      <c r="R331" s="1867">
        <f>F323+I324</f>
        <v>1.7299999999999999E-2</v>
      </c>
      <c r="S331" s="1869">
        <f>G323+J324</f>
        <v>1.7299999999999999E-2</v>
      </c>
      <c r="T331" s="1870"/>
      <c r="U331" s="1868"/>
      <c r="V331" s="1871">
        <f t="shared" si="332"/>
        <v>2.6499999999999999E-2</v>
      </c>
      <c r="W331" s="1869">
        <f t="shared" si="311"/>
        <v>2.6499999999999999E-2</v>
      </c>
      <c r="X331" s="1636">
        <f t="shared" si="312"/>
        <v>1.7299999999999999E-2</v>
      </c>
      <c r="Y331" s="1869">
        <f t="shared" si="313"/>
        <v>1.7299999999999999E-2</v>
      </c>
      <c r="AA331" s="1872" t="s">
        <v>420</v>
      </c>
      <c r="AB331" s="2508">
        <f>SUM(AB327:AB330)</f>
        <v>113.5</v>
      </c>
      <c r="AC331" s="1874">
        <f>AC327+AC328+AC329+AC330</f>
        <v>100</v>
      </c>
      <c r="AD331" s="1875">
        <f>AD327+AD328+AD329+AD330</f>
        <v>0</v>
      </c>
      <c r="AE331" s="2169">
        <f>AE327+AE328+AE329+AE330</f>
        <v>0</v>
      </c>
      <c r="AF331" s="1877">
        <f>SUM(AF327:AF330)</f>
        <v>0</v>
      </c>
      <c r="AG331" s="1878">
        <f>SUM(AG327:AG330)</f>
        <v>0</v>
      </c>
      <c r="AH331" s="1877">
        <f>AB331+AD331</f>
        <v>113.5</v>
      </c>
      <c r="AI331" s="1879">
        <f>AC331+AE331</f>
        <v>100</v>
      </c>
      <c r="AJ331" s="1877">
        <f t="shared" si="333"/>
        <v>0</v>
      </c>
      <c r="AK331" s="1880">
        <f>AE331+AG331</f>
        <v>0</v>
      </c>
      <c r="AP331" s="1863" t="s">
        <v>420</v>
      </c>
      <c r="AQ331" s="1864">
        <f t="shared" si="328"/>
        <v>113.5</v>
      </c>
      <c r="AR331" s="1865">
        <f t="shared" si="329"/>
        <v>100</v>
      </c>
      <c r="AT331" s="10"/>
      <c r="AU331" s="10"/>
    </row>
    <row r="332" spans="2:47" ht="14.4" customHeight="1">
      <c r="B332" s="1676" t="s">
        <v>796</v>
      </c>
      <c r="C332" s="1061" t="s">
        <v>793</v>
      </c>
      <c r="D332" s="2054">
        <v>105</v>
      </c>
      <c r="E332" s="1716" t="s">
        <v>1049</v>
      </c>
      <c r="F332" s="10"/>
      <c r="G332" s="10"/>
      <c r="H332" s="2509" t="s">
        <v>632</v>
      </c>
      <c r="I332" s="1554">
        <v>8.4</v>
      </c>
      <c r="J332" s="2443">
        <v>8.4</v>
      </c>
      <c r="K332" s="1693" t="s">
        <v>535</v>
      </c>
      <c r="L332" s="1803">
        <v>15</v>
      </c>
      <c r="M332" s="2092">
        <v>15</v>
      </c>
      <c r="N332" s="1483"/>
      <c r="O332" s="1882" t="s">
        <v>409</v>
      </c>
      <c r="P332" s="1883"/>
      <c r="Q332" s="1884"/>
      <c r="R332" s="1883"/>
      <c r="S332" s="1885"/>
      <c r="T332" s="1886"/>
      <c r="U332" s="1884"/>
      <c r="V332" s="1871">
        <f t="shared" si="332"/>
        <v>0</v>
      </c>
      <c r="W332" s="1869">
        <f t="shared" si="311"/>
        <v>0</v>
      </c>
      <c r="X332" s="1636">
        <f t="shared" si="312"/>
        <v>0</v>
      </c>
      <c r="Y332" s="1869">
        <f t="shared" si="313"/>
        <v>0</v>
      </c>
      <c r="AA332" s="1881" t="s">
        <v>429</v>
      </c>
      <c r="AB332" s="1887"/>
      <c r="AC332" s="1888"/>
      <c r="AD332" s="1889"/>
      <c r="AE332" s="1890"/>
      <c r="AF332" s="1887"/>
      <c r="AG332" s="1888"/>
      <c r="AH332" s="1509"/>
      <c r="AI332" s="1891"/>
      <c r="AJ332" s="1509">
        <f t="shared" si="333"/>
        <v>0</v>
      </c>
      <c r="AK332" s="1892"/>
      <c r="AP332" s="1881" t="s">
        <v>429</v>
      </c>
      <c r="AQ332" s="1512">
        <f t="shared" si="328"/>
        <v>0</v>
      </c>
      <c r="AR332" s="1513">
        <f t="shared" si="329"/>
        <v>0</v>
      </c>
      <c r="AT332" s="10"/>
      <c r="AU332" s="10"/>
    </row>
    <row r="333" spans="2:47" ht="13.5" customHeight="1">
      <c r="B333" s="1723" t="s">
        <v>9</v>
      </c>
      <c r="C333" s="658" t="s">
        <v>10</v>
      </c>
      <c r="D333" s="720">
        <v>20</v>
      </c>
      <c r="E333" s="1752" t="s">
        <v>45</v>
      </c>
      <c r="F333" s="2217">
        <v>53.2</v>
      </c>
      <c r="G333" s="2149">
        <v>39.590000000000003</v>
      </c>
      <c r="H333" s="256" t="s">
        <v>89</v>
      </c>
      <c r="I333" s="1620">
        <v>1.4</v>
      </c>
      <c r="J333" s="1708">
        <v>1.4</v>
      </c>
      <c r="K333" s="1559" t="s">
        <v>50</v>
      </c>
      <c r="L333" s="1620">
        <v>7</v>
      </c>
      <c r="M333" s="1708">
        <v>7</v>
      </c>
      <c r="N333" s="1483"/>
      <c r="O333" s="1894" t="s">
        <v>135</v>
      </c>
      <c r="P333" s="1895"/>
      <c r="Q333" s="1896"/>
      <c r="R333" s="1895"/>
      <c r="S333" s="1897"/>
      <c r="T333" s="1898">
        <f>L334</f>
        <v>0.2</v>
      </c>
      <c r="U333" s="1896">
        <f>M334</f>
        <v>0.2</v>
      </c>
      <c r="V333" s="1871">
        <f t="shared" si="332"/>
        <v>0</v>
      </c>
      <c r="W333" s="1869">
        <f t="shared" si="311"/>
        <v>0</v>
      </c>
      <c r="X333" s="1636">
        <f t="shared" si="312"/>
        <v>0.2</v>
      </c>
      <c r="Y333" s="1869">
        <f t="shared" si="313"/>
        <v>0.2</v>
      </c>
      <c r="AA333" s="1893" t="s">
        <v>430</v>
      </c>
      <c r="AB333" s="1899"/>
      <c r="AC333" s="1900"/>
      <c r="AD333" s="1901"/>
      <c r="AE333" s="1902"/>
      <c r="AF333" s="1899">
        <f>L332</f>
        <v>15</v>
      </c>
      <c r="AG333" s="1900">
        <f>M332</f>
        <v>15</v>
      </c>
      <c r="AH333" s="1528">
        <f t="shared" ref="AH333:AI335" si="334">AB333+AD333</f>
        <v>0</v>
      </c>
      <c r="AI333" s="1903">
        <f t="shared" si="334"/>
        <v>0</v>
      </c>
      <c r="AJ333" s="1528">
        <f t="shared" si="333"/>
        <v>15</v>
      </c>
      <c r="AK333" s="1638">
        <f t="shared" ref="AK333:AK338" si="335">AE333+AG333</f>
        <v>15</v>
      </c>
      <c r="AP333" s="1893" t="s">
        <v>430</v>
      </c>
      <c r="AQ333" s="1531">
        <f t="shared" si="328"/>
        <v>15</v>
      </c>
      <c r="AR333" s="1532">
        <f t="shared" si="329"/>
        <v>15</v>
      </c>
      <c r="AT333" s="10"/>
      <c r="AU333" s="10"/>
    </row>
    <row r="334" spans="2:47" ht="12" customHeight="1">
      <c r="B334" s="778"/>
      <c r="C334" s="1731"/>
      <c r="D334" s="10"/>
      <c r="E334" s="1716" t="s">
        <v>1050</v>
      </c>
      <c r="F334" s="10"/>
      <c r="G334" s="10"/>
      <c r="H334" s="256" t="s">
        <v>795</v>
      </c>
      <c r="I334" s="1620">
        <v>1.4</v>
      </c>
      <c r="J334" s="1621">
        <v>1.4</v>
      </c>
      <c r="K334" s="1559" t="s">
        <v>286</v>
      </c>
      <c r="L334" s="1620">
        <v>0.2</v>
      </c>
      <c r="M334" s="1621">
        <v>0.2</v>
      </c>
      <c r="N334" s="1483"/>
      <c r="O334" s="1894" t="s">
        <v>462</v>
      </c>
      <c r="P334" s="1895"/>
      <c r="Q334" s="1896"/>
      <c r="R334" s="1895"/>
      <c r="S334" s="1897"/>
      <c r="T334" s="1898"/>
      <c r="U334" s="1896"/>
      <c r="V334" s="1871">
        <f t="shared" si="332"/>
        <v>0</v>
      </c>
      <c r="W334" s="1869">
        <f t="shared" si="311"/>
        <v>0</v>
      </c>
      <c r="X334" s="1636">
        <f>R334+T334</f>
        <v>0</v>
      </c>
      <c r="Y334" s="1869">
        <f t="shared" si="313"/>
        <v>0</v>
      </c>
      <c r="AA334" s="1905" t="s">
        <v>499</v>
      </c>
      <c r="AB334" s="1907"/>
      <c r="AC334" s="1908"/>
      <c r="AD334" s="1909"/>
      <c r="AE334" s="1910"/>
      <c r="AF334" s="1907"/>
      <c r="AG334" s="1908"/>
      <c r="AH334" s="1614">
        <f t="shared" si="334"/>
        <v>0</v>
      </c>
      <c r="AI334" s="1911">
        <f t="shared" si="334"/>
        <v>0</v>
      </c>
      <c r="AJ334" s="1614">
        <f t="shared" si="333"/>
        <v>0</v>
      </c>
      <c r="AK334" s="1912">
        <f t="shared" si="335"/>
        <v>0</v>
      </c>
      <c r="AP334" s="1905" t="s">
        <v>431</v>
      </c>
      <c r="AQ334" s="1618">
        <f t="shared" si="328"/>
        <v>0</v>
      </c>
      <c r="AR334" s="1619">
        <f t="shared" si="329"/>
        <v>0</v>
      </c>
      <c r="AS334" s="1916"/>
      <c r="AT334" s="10"/>
      <c r="AU334" s="10"/>
    </row>
    <row r="335" spans="2:47">
      <c r="B335" s="778"/>
      <c r="C335" s="1731"/>
      <c r="D335" s="10"/>
      <c r="E335" s="1752" t="s">
        <v>794</v>
      </c>
      <c r="F335" s="1620">
        <v>42</v>
      </c>
      <c r="G335" s="2149">
        <v>33.6</v>
      </c>
      <c r="H335" s="256" t="s">
        <v>592</v>
      </c>
      <c r="I335" s="1620">
        <v>0.38</v>
      </c>
      <c r="J335" s="1708">
        <v>0.38</v>
      </c>
      <c r="K335" s="1559" t="s">
        <v>81</v>
      </c>
      <c r="L335" s="1620">
        <v>203</v>
      </c>
      <c r="M335" s="1708">
        <v>203</v>
      </c>
      <c r="N335" s="1483"/>
      <c r="O335" s="1286" t="s">
        <v>98</v>
      </c>
      <c r="P335" s="1918"/>
      <c r="Q335" s="1919"/>
      <c r="R335" s="1918">
        <f>L316</f>
        <v>9</v>
      </c>
      <c r="S335" s="1920">
        <f>M316</f>
        <v>9</v>
      </c>
      <c r="T335" s="1921">
        <f>I332</f>
        <v>8.4</v>
      </c>
      <c r="U335" s="1922">
        <f>J332</f>
        <v>8.4</v>
      </c>
      <c r="V335" s="1923">
        <f t="shared" si="332"/>
        <v>9</v>
      </c>
      <c r="W335" s="1924">
        <f t="shared" si="311"/>
        <v>9</v>
      </c>
      <c r="X335" s="1923">
        <f>R335+T335</f>
        <v>17.399999999999999</v>
      </c>
      <c r="Y335" s="1924">
        <f t="shared" si="313"/>
        <v>17.399999999999999</v>
      </c>
      <c r="AA335" s="1915" t="s">
        <v>432</v>
      </c>
      <c r="AB335" s="1925">
        <f t="shared" ref="AB335:AG335" si="336">AB332+AB333+AB334</f>
        <v>0</v>
      </c>
      <c r="AC335" s="1633">
        <f t="shared" si="336"/>
        <v>0</v>
      </c>
      <c r="AD335" s="1926">
        <f t="shared" si="336"/>
        <v>0</v>
      </c>
      <c r="AE335" s="1630">
        <f t="shared" si="336"/>
        <v>0</v>
      </c>
      <c r="AF335" s="1925">
        <f t="shared" si="336"/>
        <v>15</v>
      </c>
      <c r="AG335" s="1633">
        <f t="shared" si="336"/>
        <v>15</v>
      </c>
      <c r="AH335" s="1631">
        <f t="shared" si="334"/>
        <v>0</v>
      </c>
      <c r="AI335" s="1632">
        <f t="shared" si="334"/>
        <v>0</v>
      </c>
      <c r="AJ335" s="1631">
        <f t="shared" si="333"/>
        <v>15</v>
      </c>
      <c r="AK335" s="1633">
        <f t="shared" si="335"/>
        <v>15</v>
      </c>
      <c r="AP335" s="1915" t="s">
        <v>432</v>
      </c>
      <c r="AQ335" s="1631">
        <f t="shared" si="328"/>
        <v>15</v>
      </c>
      <c r="AR335" s="1629">
        <f t="shared" si="329"/>
        <v>15</v>
      </c>
      <c r="AS335" s="1916"/>
      <c r="AT335" s="10"/>
      <c r="AU335" s="10"/>
    </row>
    <row r="336" spans="2:47" ht="13.5" customHeight="1">
      <c r="B336" s="1777" t="s">
        <v>401</v>
      </c>
      <c r="C336" s="1778"/>
      <c r="D336" s="1150">
        <f>SUM(D330:D334)</f>
        <v>325</v>
      </c>
      <c r="E336" s="2510" t="s">
        <v>1051</v>
      </c>
      <c r="F336" s="2511"/>
      <c r="G336" s="2511"/>
      <c r="H336" s="1150"/>
      <c r="I336" s="1150"/>
      <c r="J336" s="214"/>
      <c r="K336" s="203"/>
      <c r="L336" s="1150"/>
      <c r="M336" s="214"/>
      <c r="N336" s="1483"/>
      <c r="AA336" s="1927" t="s">
        <v>424</v>
      </c>
      <c r="AB336" s="1505">
        <f>I299</f>
        <v>41.13</v>
      </c>
      <c r="AC336" s="1928">
        <f>J299</f>
        <v>36.4</v>
      </c>
      <c r="AD336" s="1509"/>
      <c r="AE336" s="1929"/>
      <c r="AF336" s="1505"/>
      <c r="AG336" s="1928"/>
      <c r="AH336" s="1509"/>
      <c r="AI336" s="1930">
        <f>AC336+AE336</f>
        <v>36.4</v>
      </c>
      <c r="AJ336" s="1509">
        <f t="shared" si="333"/>
        <v>0</v>
      </c>
      <c r="AK336" s="1931">
        <f t="shared" si="335"/>
        <v>0</v>
      </c>
      <c r="AP336" s="1927" t="s">
        <v>273</v>
      </c>
      <c r="AQ336" s="1512">
        <f t="shared" si="328"/>
        <v>41.13</v>
      </c>
      <c r="AR336" s="1513">
        <f t="shared" si="329"/>
        <v>36.4</v>
      </c>
      <c r="AS336" s="1916"/>
      <c r="AT336" s="10"/>
      <c r="AU336" s="10"/>
    </row>
    <row r="337" spans="2:47">
      <c r="B337" s="1985"/>
      <c r="C337" s="1956"/>
      <c r="D337" s="1760"/>
      <c r="E337" s="2177"/>
      <c r="F337" s="10"/>
      <c r="G337" s="10"/>
      <c r="H337" s="922"/>
      <c r="I337" s="17"/>
      <c r="J337" s="1942"/>
      <c r="K337" s="10"/>
      <c r="L337" s="17"/>
      <c r="M337" s="1917"/>
      <c r="N337" s="1483"/>
      <c r="U337" s="10"/>
      <c r="V337" s="10"/>
      <c r="W337" s="10"/>
      <c r="AA337" s="1932" t="s">
        <v>425</v>
      </c>
      <c r="AB337" s="1610"/>
      <c r="AC337" s="1934"/>
      <c r="AD337" s="1614"/>
      <c r="AE337" s="2512"/>
      <c r="AF337" s="1610"/>
      <c r="AG337" s="1934"/>
      <c r="AH337" s="1614">
        <f>AB337+AD337</f>
        <v>0</v>
      </c>
      <c r="AI337" s="1936">
        <f>AC337+AE337</f>
        <v>0</v>
      </c>
      <c r="AJ337" s="1614">
        <f t="shared" si="333"/>
        <v>0</v>
      </c>
      <c r="AK337" s="1937">
        <f t="shared" si="335"/>
        <v>0</v>
      </c>
      <c r="AP337" s="1932" t="s">
        <v>152</v>
      </c>
      <c r="AQ337" s="1618">
        <f t="shared" si="328"/>
        <v>0</v>
      </c>
      <c r="AR337" s="1619">
        <f t="shared" si="329"/>
        <v>0</v>
      </c>
      <c r="AS337" s="38"/>
      <c r="AT337" s="10"/>
      <c r="AU337" s="10"/>
    </row>
    <row r="338" spans="2:47" ht="13.5" customHeight="1">
      <c r="B338" s="4"/>
      <c r="C338" s="1003"/>
      <c r="D338" s="1977"/>
      <c r="L338" s="17"/>
      <c r="M338" s="1772"/>
      <c r="N338" s="1483"/>
      <c r="U338" s="10"/>
      <c r="V338" s="10"/>
      <c r="W338" s="10"/>
      <c r="Y338" s="1948"/>
      <c r="AA338" s="1939" t="s">
        <v>421</v>
      </c>
      <c r="AB338" s="1949">
        <f t="shared" ref="AB338:AG338" si="337">SUM(AB336:AB337)</f>
        <v>41.13</v>
      </c>
      <c r="AC338" s="1950">
        <f t="shared" si="337"/>
        <v>36.4</v>
      </c>
      <c r="AD338" s="1951">
        <f t="shared" si="337"/>
        <v>0</v>
      </c>
      <c r="AE338" s="1941">
        <f t="shared" si="337"/>
        <v>0</v>
      </c>
      <c r="AF338" s="1949">
        <f t="shared" si="337"/>
        <v>0</v>
      </c>
      <c r="AG338" s="1950">
        <f t="shared" si="337"/>
        <v>0</v>
      </c>
      <c r="AH338" s="1940">
        <f>AB338+AD338</f>
        <v>41.13</v>
      </c>
      <c r="AI338" s="1952">
        <f>AC338+AE338</f>
        <v>36.4</v>
      </c>
      <c r="AJ338" s="1940">
        <f t="shared" si="333"/>
        <v>0</v>
      </c>
      <c r="AK338" s="1953">
        <f t="shared" si="335"/>
        <v>0</v>
      </c>
      <c r="AP338" s="1939" t="s">
        <v>421</v>
      </c>
      <c r="AQ338" s="1940">
        <f t="shared" si="328"/>
        <v>41.13</v>
      </c>
      <c r="AR338" s="1941">
        <f t="shared" si="329"/>
        <v>36.4</v>
      </c>
      <c r="AS338" s="38"/>
      <c r="AT338" s="10"/>
      <c r="AU338" s="10"/>
    </row>
    <row r="339" spans="2:47">
      <c r="B339" s="2177"/>
      <c r="M339" s="1917"/>
      <c r="N339" s="1483"/>
      <c r="U339" s="10"/>
      <c r="V339" s="10"/>
      <c r="W339" s="10"/>
      <c r="Y339" s="1948"/>
      <c r="AA339" s="1955" t="s">
        <v>271</v>
      </c>
      <c r="AB339" s="1887"/>
      <c r="AC339" s="1957"/>
      <c r="AD339" s="1889"/>
      <c r="AE339" s="1958"/>
      <c r="AF339" s="1887"/>
      <c r="AG339" s="1957"/>
      <c r="AH339" s="1509"/>
      <c r="AI339" s="1959"/>
      <c r="AJ339" s="1509">
        <f t="shared" si="333"/>
        <v>0</v>
      </c>
      <c r="AK339" s="1960"/>
      <c r="AN339" s="1938"/>
      <c r="AO339" s="12"/>
      <c r="AP339" s="1955" t="s">
        <v>271</v>
      </c>
      <c r="AQ339" s="1512">
        <f t="shared" si="328"/>
        <v>0</v>
      </c>
      <c r="AR339" s="1513">
        <f t="shared" si="329"/>
        <v>0</v>
      </c>
      <c r="AS339" s="38"/>
      <c r="AT339" s="10"/>
      <c r="AU339" s="10"/>
    </row>
    <row r="340" spans="2:47">
      <c r="B340" s="1982"/>
      <c r="M340" s="10"/>
      <c r="N340" s="1483"/>
      <c r="U340" s="10"/>
      <c r="V340" s="10"/>
      <c r="W340" s="10"/>
      <c r="Y340" s="1964"/>
      <c r="AA340" s="1962" t="s">
        <v>103</v>
      </c>
      <c r="AB340" s="1899"/>
      <c r="AC340" s="1965"/>
      <c r="AD340" s="1901"/>
      <c r="AE340" s="1966"/>
      <c r="AF340" s="1899"/>
      <c r="AG340" s="1965"/>
      <c r="AH340" s="1528">
        <f t="shared" ref="AH340:AI342" si="338">AB340+AD340</f>
        <v>0</v>
      </c>
      <c r="AI340" s="1967">
        <f t="shared" si="338"/>
        <v>0</v>
      </c>
      <c r="AJ340" s="1528">
        <f t="shared" si="333"/>
        <v>0</v>
      </c>
      <c r="AK340" s="1968">
        <f>AE340+AG340</f>
        <v>0</v>
      </c>
      <c r="AN340" s="1938"/>
      <c r="AO340" s="1954"/>
      <c r="AP340" s="1962" t="s">
        <v>103</v>
      </c>
      <c r="AQ340" s="1531">
        <f t="shared" si="328"/>
        <v>0</v>
      </c>
      <c r="AR340" s="1532">
        <f t="shared" si="329"/>
        <v>0</v>
      </c>
      <c r="AS340" s="38"/>
      <c r="AT340" s="10"/>
      <c r="AU340" s="10"/>
    </row>
    <row r="341" spans="2:47">
      <c r="B341" s="4"/>
      <c r="M341" s="10"/>
      <c r="N341" s="1483"/>
      <c r="U341" s="10"/>
      <c r="V341" s="10"/>
      <c r="W341" s="10"/>
      <c r="Y341" s="1963"/>
      <c r="AA341" s="1969" t="s">
        <v>272</v>
      </c>
      <c r="AB341" s="1907"/>
      <c r="AC341" s="1970"/>
      <c r="AD341" s="1909"/>
      <c r="AE341" s="2174"/>
      <c r="AF341" s="1907"/>
      <c r="AG341" s="1970"/>
      <c r="AH341" s="1614">
        <f t="shared" si="338"/>
        <v>0</v>
      </c>
      <c r="AI341" s="1972">
        <f t="shared" si="338"/>
        <v>0</v>
      </c>
      <c r="AJ341" s="1614">
        <f t="shared" si="333"/>
        <v>0</v>
      </c>
      <c r="AK341" s="1973">
        <f>AE341+AG341</f>
        <v>0</v>
      </c>
      <c r="AN341" s="1961"/>
      <c r="AO341" s="43"/>
      <c r="AP341" s="1969" t="s">
        <v>272</v>
      </c>
      <c r="AQ341" s="1618">
        <f t="shared" si="328"/>
        <v>0</v>
      </c>
      <c r="AR341" s="1619">
        <f t="shared" si="329"/>
        <v>0</v>
      </c>
      <c r="AS341" s="38"/>
      <c r="AT341" s="10"/>
      <c r="AU341" s="10"/>
    </row>
    <row r="342" spans="2:47">
      <c r="B342" s="4"/>
      <c r="M342" s="10"/>
      <c r="N342" s="1483"/>
      <c r="U342" s="2177"/>
      <c r="V342" s="17"/>
      <c r="W342" s="1772"/>
      <c r="Y342" s="1963"/>
      <c r="AA342" s="1978" t="s">
        <v>422</v>
      </c>
      <c r="AB342" s="1979">
        <f t="shared" ref="AB342:AG342" si="339">AB339+AB340+AB341</f>
        <v>0</v>
      </c>
      <c r="AC342" s="1878">
        <f t="shared" si="339"/>
        <v>0</v>
      </c>
      <c r="AD342" s="1979">
        <f t="shared" si="339"/>
        <v>0</v>
      </c>
      <c r="AE342" s="1878">
        <f t="shared" si="339"/>
        <v>0</v>
      </c>
      <c r="AF342" s="1979">
        <f t="shared" si="339"/>
        <v>0</v>
      </c>
      <c r="AG342" s="1878">
        <f t="shared" si="339"/>
        <v>0</v>
      </c>
      <c r="AH342" s="1877">
        <f t="shared" si="338"/>
        <v>0</v>
      </c>
      <c r="AI342" s="1879">
        <f t="shared" si="338"/>
        <v>0</v>
      </c>
      <c r="AJ342" s="1877">
        <f t="shared" si="333"/>
        <v>0</v>
      </c>
      <c r="AK342" s="1880">
        <f>AE342+AG342</f>
        <v>0</v>
      </c>
      <c r="AP342" s="1974" t="s">
        <v>422</v>
      </c>
      <c r="AQ342" s="1975">
        <f t="shared" si="328"/>
        <v>0</v>
      </c>
      <c r="AR342" s="1976">
        <f t="shared" si="329"/>
        <v>0</v>
      </c>
      <c r="AS342" s="38"/>
      <c r="AT342" s="10"/>
      <c r="AU342" s="10"/>
    </row>
    <row r="343" spans="2:47">
      <c r="C343" s="1455" t="s">
        <v>240</v>
      </c>
      <c r="G343" s="2"/>
      <c r="H343" s="2"/>
      <c r="I343" s="2"/>
      <c r="L343" s="2"/>
      <c r="N343" s="1483"/>
      <c r="U343" s="10"/>
      <c r="V343" s="10"/>
      <c r="W343" s="10"/>
      <c r="Y343" s="2178"/>
      <c r="AC343" s="1947"/>
      <c r="AE343" s="2513"/>
      <c r="AG343" s="17"/>
      <c r="AI343" s="1917"/>
      <c r="AK343" s="2395"/>
      <c r="AP343" s="10"/>
      <c r="AQ343" s="10"/>
      <c r="AS343" s="10"/>
    </row>
    <row r="344" spans="2:47" ht="15.5">
      <c r="D344" s="2514" t="s">
        <v>577</v>
      </c>
      <c r="L344" s="2515" t="s">
        <v>118</v>
      </c>
      <c r="N344" s="1483"/>
      <c r="AA344" t="s">
        <v>402</v>
      </c>
      <c r="AP344" s="1987"/>
      <c r="AQ344" s="38"/>
      <c r="AR344" s="10"/>
    </row>
    <row r="345" spans="2:47">
      <c r="B345" s="2" t="s">
        <v>235</v>
      </c>
      <c r="C345" s="2"/>
      <c r="D345" s="1465"/>
      <c r="F345" s="1462" t="s">
        <v>142</v>
      </c>
      <c r="I345" s="1466"/>
      <c r="J345" t="s">
        <v>1075</v>
      </c>
      <c r="K345" s="1468"/>
      <c r="N345" s="1483"/>
      <c r="AA345" s="74" t="str">
        <f>O347</f>
        <v xml:space="preserve">  7 - й день</v>
      </c>
      <c r="AB345" s="73" t="s">
        <v>450</v>
      </c>
      <c r="AG345" s="1462" t="str">
        <f>F345</f>
        <v>2 - я   неделя</v>
      </c>
      <c r="AI345" s="85" t="s">
        <v>403</v>
      </c>
      <c r="AJ345" s="83"/>
      <c r="AT345" s="1463"/>
      <c r="AU345" s="1464"/>
    </row>
    <row r="346" spans="2:47">
      <c r="B346" s="1470" t="s">
        <v>2</v>
      </c>
      <c r="C346" s="905" t="s">
        <v>3</v>
      </c>
      <c r="D346" s="1471" t="s">
        <v>4</v>
      </c>
      <c r="E346" s="355" t="s">
        <v>61</v>
      </c>
      <c r="F346" s="484"/>
      <c r="G346" s="484"/>
      <c r="H346" s="484"/>
      <c r="I346" s="484"/>
      <c r="J346" s="484"/>
      <c r="K346" s="484"/>
      <c r="L346" s="484"/>
      <c r="M346" s="171"/>
      <c r="N346" s="1483"/>
      <c r="O346" t="s">
        <v>402</v>
      </c>
      <c r="AA346" s="1474" t="s">
        <v>321</v>
      </c>
      <c r="AB346" s="1475" t="s">
        <v>404</v>
      </c>
      <c r="AC346" s="1476"/>
      <c r="AD346" s="1475" t="s">
        <v>405</v>
      </c>
      <c r="AE346" s="1476"/>
      <c r="AF346" s="1475" t="s">
        <v>406</v>
      </c>
      <c r="AG346" s="1476"/>
      <c r="AH346" s="1475" t="s">
        <v>410</v>
      </c>
      <c r="AI346" s="1476"/>
      <c r="AJ346" s="1477" t="s">
        <v>411</v>
      </c>
      <c r="AK346" s="1476"/>
      <c r="AP346" s="1474" t="s">
        <v>321</v>
      </c>
      <c r="AQ346" s="1478" t="s">
        <v>413</v>
      </c>
      <c r="AR346" s="1479"/>
      <c r="AT346" s="1469"/>
      <c r="AU346" s="1469"/>
    </row>
    <row r="347" spans="2:47">
      <c r="B347" s="1480" t="s">
        <v>5</v>
      </c>
      <c r="C347"/>
      <c r="D347" s="1481" t="s">
        <v>62</v>
      </c>
      <c r="E347" s="778"/>
      <c r="F347" s="10"/>
      <c r="G347" s="10"/>
      <c r="H347" s="10"/>
      <c r="I347" s="10"/>
      <c r="J347" s="10"/>
      <c r="M347" s="1482"/>
      <c r="N347" s="1483"/>
      <c r="O347" s="74" t="str">
        <f>B348</f>
        <v xml:space="preserve">  7 - й день</v>
      </c>
      <c r="P347" s="73" t="s">
        <v>450</v>
      </c>
      <c r="U347" s="1462" t="str">
        <f>F345</f>
        <v>2 - я   неделя</v>
      </c>
      <c r="W347" s="85" t="s">
        <v>403</v>
      </c>
      <c r="X347" s="83"/>
      <c r="Y347" s="1473"/>
      <c r="AA347" s="1484" t="s">
        <v>437</v>
      </c>
      <c r="AB347" s="1485" t="s">
        <v>101</v>
      </c>
      <c r="AC347" s="1486" t="s">
        <v>102</v>
      </c>
      <c r="AD347" s="1487" t="s">
        <v>101</v>
      </c>
      <c r="AE347" s="1488" t="s">
        <v>102</v>
      </c>
      <c r="AF347" s="1487" t="s">
        <v>101</v>
      </c>
      <c r="AG347" s="1488" t="s">
        <v>102</v>
      </c>
      <c r="AH347" s="1485" t="s">
        <v>101</v>
      </c>
      <c r="AI347" s="1489" t="s">
        <v>102</v>
      </c>
      <c r="AJ347" s="1490" t="s">
        <v>101</v>
      </c>
      <c r="AK347" s="1489" t="s">
        <v>102</v>
      </c>
      <c r="AM347" s="999" t="s">
        <v>412</v>
      </c>
      <c r="AN347" s="10"/>
      <c r="AO347" s="10"/>
      <c r="AP347" s="1150"/>
      <c r="AQ347" s="1491" t="s">
        <v>101</v>
      </c>
      <c r="AR347" s="1492" t="s">
        <v>102</v>
      </c>
      <c r="AT347" s="1469"/>
      <c r="AU347" s="1469"/>
    </row>
    <row r="348" spans="2:47" ht="15.5">
      <c r="B348" s="2516" t="s">
        <v>287</v>
      </c>
      <c r="C348" s="484"/>
      <c r="D348" s="2468"/>
      <c r="E348" s="1384" t="s">
        <v>289</v>
      </c>
      <c r="F348" s="1787"/>
      <c r="G348" s="1790"/>
      <c r="H348" s="166" t="s">
        <v>567</v>
      </c>
      <c r="I348" s="1756"/>
      <c r="J348" s="1990"/>
      <c r="K348" s="2517" t="s">
        <v>727</v>
      </c>
      <c r="L348" s="2399"/>
      <c r="M348" s="2400"/>
      <c r="N348" s="1483"/>
      <c r="AA348" s="1504" t="s">
        <v>69</v>
      </c>
      <c r="AB348" s="1505"/>
      <c r="AC348" s="1506"/>
      <c r="AD348" s="1505"/>
      <c r="AE348" s="1507"/>
      <c r="AF348" s="1505"/>
      <c r="AG348" s="1508"/>
      <c r="AH348" s="1509">
        <f t="shared" ref="AH348:AH377" si="340">AB348+AD348</f>
        <v>0</v>
      </c>
      <c r="AI348" s="1510">
        <f t="shared" ref="AI348:AI377" si="341">AC348+AE348</f>
        <v>0</v>
      </c>
      <c r="AJ348" s="1509">
        <f t="shared" ref="AJ348:AJ377" si="342">AD348+AF348</f>
        <v>0</v>
      </c>
      <c r="AK348" s="1511">
        <f t="shared" ref="AK348:AK377" si="343">AE348+AG348</f>
        <v>0</v>
      </c>
      <c r="AM348" s="203"/>
      <c r="AO348" s="1150"/>
      <c r="AP348" s="1504" t="s">
        <v>69</v>
      </c>
      <c r="AQ348" s="1512">
        <f t="shared" ref="AQ348:AQ356" si="344">AB348+AD348+AF348</f>
        <v>0</v>
      </c>
      <c r="AR348" s="1513">
        <f t="shared" ref="AR348:AR356" si="345">AC348+AE348+AG348</f>
        <v>0</v>
      </c>
      <c r="AT348" s="17"/>
      <c r="AU348" s="17"/>
    </row>
    <row r="349" spans="2:47">
      <c r="B349" s="355"/>
      <c r="C349" s="404" t="s">
        <v>158</v>
      </c>
      <c r="D349" s="171"/>
      <c r="E349" s="2193" t="s">
        <v>100</v>
      </c>
      <c r="F349" s="2191" t="s">
        <v>101</v>
      </c>
      <c r="G349" s="2428" t="s">
        <v>102</v>
      </c>
      <c r="H349" s="2312" t="s">
        <v>568</v>
      </c>
      <c r="I349" s="1765"/>
      <c r="J349" s="1766"/>
      <c r="K349" s="2064" t="s">
        <v>728</v>
      </c>
      <c r="L349" s="2404"/>
      <c r="M349" s="2405"/>
      <c r="N349" s="1483"/>
      <c r="O349" s="1501" t="s">
        <v>441</v>
      </c>
      <c r="P349" s="1502"/>
      <c r="Q349" s="1502"/>
      <c r="R349" s="1502"/>
      <c r="S349" s="1502"/>
      <c r="T349" s="1502"/>
      <c r="U349" s="1502"/>
      <c r="V349" s="1502"/>
      <c r="W349" s="1502"/>
      <c r="X349" s="1502"/>
      <c r="Y349" s="1503"/>
      <c r="AA349" s="1504" t="s">
        <v>71</v>
      </c>
      <c r="AB349" s="1525"/>
      <c r="AC349" s="1567"/>
      <c r="AD349" s="1525"/>
      <c r="AE349" s="1526"/>
      <c r="AF349" s="1525"/>
      <c r="AG349" s="1527"/>
      <c r="AH349" s="1528">
        <f t="shared" si="340"/>
        <v>0</v>
      </c>
      <c r="AI349" s="1529">
        <f t="shared" si="341"/>
        <v>0</v>
      </c>
      <c r="AJ349" s="1528">
        <f t="shared" si="342"/>
        <v>0</v>
      </c>
      <c r="AK349" s="1530">
        <f t="shared" si="343"/>
        <v>0</v>
      </c>
      <c r="AM349" s="1474" t="s">
        <v>321</v>
      </c>
      <c r="AN349" s="1568" t="s">
        <v>413</v>
      </c>
      <c r="AO349" s="1569"/>
      <c r="AP349" s="1504" t="s">
        <v>71</v>
      </c>
      <c r="AQ349" s="1531">
        <f t="shared" si="344"/>
        <v>0</v>
      </c>
      <c r="AR349" s="1532">
        <f t="shared" si="345"/>
        <v>0</v>
      </c>
      <c r="AT349" s="17"/>
      <c r="AU349" s="17"/>
    </row>
    <row r="350" spans="2:47">
      <c r="B350" s="2431" t="s">
        <v>548</v>
      </c>
      <c r="C350" s="2518" t="s">
        <v>727</v>
      </c>
      <c r="D350" s="2054">
        <v>60</v>
      </c>
      <c r="E350" s="1693" t="s">
        <v>152</v>
      </c>
      <c r="F350" s="2314">
        <v>82.24</v>
      </c>
      <c r="G350" s="2092">
        <v>67.02</v>
      </c>
      <c r="H350" s="1985" t="s">
        <v>100</v>
      </c>
      <c r="I350" s="2114" t="s">
        <v>101</v>
      </c>
      <c r="J350" s="2115" t="s">
        <v>102</v>
      </c>
      <c r="K350" s="2370" t="s">
        <v>100</v>
      </c>
      <c r="L350" s="2090" t="s">
        <v>101</v>
      </c>
      <c r="M350" s="2091" t="s">
        <v>102</v>
      </c>
      <c r="N350" s="1483"/>
      <c r="O350" s="562"/>
      <c r="P350" s="35" t="s">
        <v>442</v>
      </c>
      <c r="Q350" s="35"/>
      <c r="R350" s="35"/>
      <c r="S350" s="35"/>
      <c r="T350" s="35"/>
      <c r="U350" s="35"/>
      <c r="V350" s="35"/>
      <c r="W350" s="35"/>
      <c r="X350" s="35"/>
      <c r="Y350" s="1522"/>
      <c r="AA350" s="1504" t="s">
        <v>72</v>
      </c>
      <c r="AB350" s="1543"/>
      <c r="AC350" s="1524"/>
      <c r="AD350" s="1543"/>
      <c r="AE350" s="1544"/>
      <c r="AF350" s="1543"/>
      <c r="AG350" s="1545"/>
      <c r="AH350" s="1528">
        <f t="shared" si="340"/>
        <v>0</v>
      </c>
      <c r="AI350" s="1529">
        <f t="shared" si="341"/>
        <v>0</v>
      </c>
      <c r="AJ350" s="1528">
        <f t="shared" si="342"/>
        <v>0</v>
      </c>
      <c r="AK350" s="1530">
        <f t="shared" si="343"/>
        <v>0</v>
      </c>
      <c r="AM350" s="204"/>
      <c r="AN350" s="1579" t="s">
        <v>101</v>
      </c>
      <c r="AO350" s="1580" t="s">
        <v>102</v>
      </c>
      <c r="AP350" s="1504" t="s">
        <v>72</v>
      </c>
      <c r="AQ350" s="1531">
        <f t="shared" si="344"/>
        <v>0</v>
      </c>
      <c r="AR350" s="1532">
        <f t="shared" si="345"/>
        <v>0</v>
      </c>
      <c r="AT350" s="10"/>
      <c r="AU350" s="10"/>
    </row>
    <row r="351" spans="2:47">
      <c r="B351" s="356"/>
      <c r="C351" s="1714" t="s">
        <v>728</v>
      </c>
      <c r="D351" s="10"/>
      <c r="E351" s="1559" t="s">
        <v>45</v>
      </c>
      <c r="F351" s="2519">
        <v>168.67</v>
      </c>
      <c r="G351" s="2520">
        <v>124</v>
      </c>
      <c r="H351" s="2011" t="s">
        <v>86</v>
      </c>
      <c r="I351" s="1803">
        <v>20</v>
      </c>
      <c r="J351" s="2358">
        <v>20</v>
      </c>
      <c r="K351" s="2005" t="s">
        <v>140</v>
      </c>
      <c r="L351" s="2051">
        <v>66</v>
      </c>
      <c r="M351" s="2052">
        <v>52.8</v>
      </c>
      <c r="N351" s="1483"/>
      <c r="AA351" s="1504" t="s">
        <v>73</v>
      </c>
      <c r="AB351" s="1525"/>
      <c r="AC351" s="1556"/>
      <c r="AD351" s="1525"/>
      <c r="AE351" s="1544"/>
      <c r="AF351" s="1525"/>
      <c r="AG351" s="1545"/>
      <c r="AH351" s="1528">
        <f t="shared" si="340"/>
        <v>0</v>
      </c>
      <c r="AI351" s="1529">
        <f t="shared" si="341"/>
        <v>0</v>
      </c>
      <c r="AJ351" s="1528">
        <f t="shared" si="342"/>
        <v>0</v>
      </c>
      <c r="AK351" s="1530">
        <f t="shared" si="343"/>
        <v>0</v>
      </c>
      <c r="AM351" s="2008" t="s">
        <v>133</v>
      </c>
      <c r="AN351" s="1596">
        <f t="shared" ref="AN351:AN356" si="346">P355+R355+T355</f>
        <v>50</v>
      </c>
      <c r="AO351" s="1597">
        <f t="shared" ref="AO351:AO356" si="347">Q355+S355+U355</f>
        <v>50</v>
      </c>
      <c r="AP351" s="1504" t="s">
        <v>73</v>
      </c>
      <c r="AQ351" s="1531">
        <f t="shared" si="344"/>
        <v>0</v>
      </c>
      <c r="AR351" s="1532">
        <f t="shared" si="345"/>
        <v>0</v>
      </c>
      <c r="AT351" s="10"/>
      <c r="AU351" s="10"/>
    </row>
    <row r="352" spans="2:47">
      <c r="B352" s="1723" t="s">
        <v>557</v>
      </c>
      <c r="C352" s="1546" t="s">
        <v>151</v>
      </c>
      <c r="D352" s="720" t="s">
        <v>640</v>
      </c>
      <c r="E352" s="1559" t="s">
        <v>162</v>
      </c>
      <c r="F352" s="2217">
        <v>15.45</v>
      </c>
      <c r="G352" s="1708">
        <v>12.4</v>
      </c>
      <c r="H352" s="1100" t="s">
        <v>50</v>
      </c>
      <c r="I352" s="1620">
        <v>9</v>
      </c>
      <c r="J352" s="2362">
        <v>9</v>
      </c>
      <c r="K352" s="2521" t="s">
        <v>1053</v>
      </c>
      <c r="L352" s="10"/>
      <c r="M352" s="1482"/>
      <c r="N352" s="1459"/>
      <c r="AA352" s="1504" t="s">
        <v>75</v>
      </c>
      <c r="AB352" s="1525"/>
      <c r="AC352" s="1567"/>
      <c r="AD352" s="1525"/>
      <c r="AE352" s="1526"/>
      <c r="AF352" s="1525"/>
      <c r="AG352" s="1527"/>
      <c r="AH352" s="1528">
        <f t="shared" si="340"/>
        <v>0</v>
      </c>
      <c r="AI352" s="1529">
        <f t="shared" si="341"/>
        <v>0</v>
      </c>
      <c r="AJ352" s="1528">
        <f t="shared" si="342"/>
        <v>0</v>
      </c>
      <c r="AK352" s="1530">
        <f t="shared" si="343"/>
        <v>0</v>
      </c>
      <c r="AM352" s="1414" t="s">
        <v>132</v>
      </c>
      <c r="AN352" s="1531">
        <f t="shared" si="346"/>
        <v>100</v>
      </c>
      <c r="AO352" s="1617">
        <f t="shared" si="347"/>
        <v>100</v>
      </c>
      <c r="AP352" s="1504" t="s">
        <v>75</v>
      </c>
      <c r="AQ352" s="1531">
        <f t="shared" si="344"/>
        <v>0</v>
      </c>
      <c r="AR352" s="1532">
        <f t="shared" si="345"/>
        <v>0</v>
      </c>
      <c r="AT352" s="10"/>
      <c r="AU352" s="10"/>
    </row>
    <row r="353" spans="2:47">
      <c r="B353" s="1676" t="s">
        <v>569</v>
      </c>
      <c r="C353" s="661" t="s">
        <v>567</v>
      </c>
      <c r="D353" s="2054">
        <v>200</v>
      </c>
      <c r="E353" s="1559" t="s">
        <v>96</v>
      </c>
      <c r="F353" s="2217">
        <v>7.44</v>
      </c>
      <c r="G353" s="1708">
        <v>7.44</v>
      </c>
      <c r="H353" s="2221" t="s">
        <v>286</v>
      </c>
      <c r="I353" s="1554">
        <v>0.2</v>
      </c>
      <c r="J353" s="2522">
        <v>0.2</v>
      </c>
      <c r="K353" s="2523" t="s">
        <v>68</v>
      </c>
      <c r="L353" s="1620">
        <v>8</v>
      </c>
      <c r="M353" s="1708">
        <v>6.4</v>
      </c>
      <c r="N353" s="1483"/>
      <c r="O353" s="1474" t="s">
        <v>321</v>
      </c>
      <c r="P353" s="1475" t="s">
        <v>404</v>
      </c>
      <c r="Q353" s="1476"/>
      <c r="R353" s="1475" t="s">
        <v>405</v>
      </c>
      <c r="S353" s="1476"/>
      <c r="T353" s="1475" t="s">
        <v>406</v>
      </c>
      <c r="U353" s="1476"/>
      <c r="V353" s="1475" t="s">
        <v>407</v>
      </c>
      <c r="W353" s="1476"/>
      <c r="X353" s="1475" t="s">
        <v>408</v>
      </c>
      <c r="Y353" s="1476"/>
      <c r="AA353" s="1504" t="s">
        <v>76</v>
      </c>
      <c r="AB353" s="1525"/>
      <c r="AC353" s="1578"/>
      <c r="AD353" s="1525"/>
      <c r="AE353" s="1526"/>
      <c r="AF353" s="1525"/>
      <c r="AG353" s="1527"/>
      <c r="AH353" s="1528">
        <f t="shared" si="340"/>
        <v>0</v>
      </c>
      <c r="AI353" s="1529">
        <f t="shared" si="341"/>
        <v>0</v>
      </c>
      <c r="AJ353" s="1528">
        <f t="shared" si="342"/>
        <v>0</v>
      </c>
      <c r="AK353" s="1530">
        <f t="shared" si="343"/>
        <v>0</v>
      </c>
      <c r="AM353" s="1414" t="s">
        <v>79</v>
      </c>
      <c r="AN353" s="1531">
        <f t="shared" si="346"/>
        <v>6.9</v>
      </c>
      <c r="AO353" s="1617">
        <f t="shared" si="347"/>
        <v>6.9</v>
      </c>
      <c r="AP353" s="1504" t="s">
        <v>76</v>
      </c>
      <c r="AQ353" s="1531">
        <f t="shared" si="344"/>
        <v>0</v>
      </c>
      <c r="AR353" s="1532">
        <f t="shared" si="345"/>
        <v>0</v>
      </c>
      <c r="AT353" s="10"/>
      <c r="AU353" s="10"/>
    </row>
    <row r="354" spans="2:47">
      <c r="B354" s="2009"/>
      <c r="C354" s="1546" t="s">
        <v>568</v>
      </c>
      <c r="D354" s="35"/>
      <c r="E354" s="1720" t="s">
        <v>82</v>
      </c>
      <c r="F354" s="1560">
        <v>7.44</v>
      </c>
      <c r="G354" s="1561">
        <v>7.44</v>
      </c>
      <c r="H354" s="1100" t="s">
        <v>81</v>
      </c>
      <c r="I354" s="1620">
        <v>203</v>
      </c>
      <c r="J354" s="2362">
        <v>203</v>
      </c>
      <c r="K354" s="1716" t="s">
        <v>1052</v>
      </c>
      <c r="L354" s="10"/>
      <c r="M354" s="1482"/>
      <c r="N354" s="1483"/>
      <c r="O354" s="204"/>
      <c r="P354" s="1485" t="s">
        <v>101</v>
      </c>
      <c r="Q354" s="1489" t="s">
        <v>102</v>
      </c>
      <c r="R354" s="1485" t="s">
        <v>101</v>
      </c>
      <c r="S354" s="1489" t="s">
        <v>102</v>
      </c>
      <c r="T354" s="1485" t="s">
        <v>101</v>
      </c>
      <c r="U354" s="1489" t="s">
        <v>102</v>
      </c>
      <c r="V354" s="1485" t="s">
        <v>101</v>
      </c>
      <c r="W354" s="1489" t="s">
        <v>102</v>
      </c>
      <c r="X354" s="1485" t="s">
        <v>101</v>
      </c>
      <c r="Y354" s="1486" t="s">
        <v>102</v>
      </c>
      <c r="AA354" s="1595" t="s">
        <v>439</v>
      </c>
      <c r="AB354" s="1525"/>
      <c r="AC354" s="1567"/>
      <c r="AD354" s="2021">
        <f>L363</f>
        <v>45.5</v>
      </c>
      <c r="AE354" s="2524">
        <f>M363</f>
        <v>45.5</v>
      </c>
      <c r="AF354" s="1525"/>
      <c r="AG354" s="1527"/>
      <c r="AH354" s="1528">
        <f t="shared" si="340"/>
        <v>45.5</v>
      </c>
      <c r="AI354" s="1529">
        <f t="shared" si="341"/>
        <v>45.5</v>
      </c>
      <c r="AJ354" s="1528">
        <f t="shared" si="342"/>
        <v>45.5</v>
      </c>
      <c r="AK354" s="1530">
        <f t="shared" si="343"/>
        <v>45.5</v>
      </c>
      <c r="AM354" s="1635" t="s">
        <v>414</v>
      </c>
      <c r="AN354" s="1649">
        <f t="shared" si="346"/>
        <v>45.5</v>
      </c>
      <c r="AO354" s="1640">
        <f t="shared" si="347"/>
        <v>45.5</v>
      </c>
      <c r="AP354" s="1595" t="s">
        <v>439</v>
      </c>
      <c r="AQ354" s="1531">
        <f t="shared" si="344"/>
        <v>45.5</v>
      </c>
      <c r="AR354" s="1532">
        <f t="shared" si="345"/>
        <v>45.5</v>
      </c>
    </row>
    <row r="355" spans="2:47">
      <c r="B355" s="2266" t="s">
        <v>9</v>
      </c>
      <c r="C355" s="658" t="s">
        <v>10</v>
      </c>
      <c r="D355" s="720">
        <v>40</v>
      </c>
      <c r="E355" s="1559" t="s">
        <v>166</v>
      </c>
      <c r="F355" s="1560">
        <v>9.4000000000000004E-3</v>
      </c>
      <c r="G355" s="1561">
        <v>9.4000000000000004E-3</v>
      </c>
      <c r="H355" s="10"/>
      <c r="I355" s="10"/>
      <c r="J355" s="10"/>
      <c r="K355" s="2412" t="s">
        <v>89</v>
      </c>
      <c r="L355" s="1773">
        <v>3</v>
      </c>
      <c r="M355" s="1743">
        <v>3</v>
      </c>
      <c r="N355" s="1483"/>
      <c r="O355" s="1588" t="s">
        <v>133</v>
      </c>
      <c r="P355" s="1589">
        <f>D356</f>
        <v>20</v>
      </c>
      <c r="Q355" s="1590">
        <f>D356</f>
        <v>20</v>
      </c>
      <c r="R355" s="1591">
        <f>D367</f>
        <v>30</v>
      </c>
      <c r="S355" s="1592">
        <f>D367</f>
        <v>30</v>
      </c>
      <c r="T355" s="1591"/>
      <c r="U355" s="1593"/>
      <c r="V355" s="1591">
        <f>P355+R355</f>
        <v>50</v>
      </c>
      <c r="W355" s="1594">
        <f>Q355+S355</f>
        <v>50</v>
      </c>
      <c r="X355" s="1591">
        <f>R355+T355</f>
        <v>30</v>
      </c>
      <c r="Y355" s="1592">
        <f>S355+U355</f>
        <v>30</v>
      </c>
      <c r="AA355" s="1609" t="s">
        <v>438</v>
      </c>
      <c r="AB355" s="1610"/>
      <c r="AC355" s="1611"/>
      <c r="AD355" s="1610"/>
      <c r="AE355" s="1612"/>
      <c r="AF355" s="1610"/>
      <c r="AG355" s="1613"/>
      <c r="AH355" s="1614">
        <f t="shared" si="340"/>
        <v>0</v>
      </c>
      <c r="AI355" s="1615">
        <f t="shared" si="341"/>
        <v>0</v>
      </c>
      <c r="AJ355" s="1614">
        <f t="shared" si="342"/>
        <v>0</v>
      </c>
      <c r="AK355" s="1616">
        <f t="shared" si="343"/>
        <v>0</v>
      </c>
      <c r="AM355" s="1414" t="s">
        <v>105</v>
      </c>
      <c r="AN355" s="1531">
        <f t="shared" si="346"/>
        <v>0</v>
      </c>
      <c r="AO355" s="1617">
        <f t="shared" si="347"/>
        <v>0</v>
      </c>
      <c r="AP355" s="1609" t="s">
        <v>438</v>
      </c>
      <c r="AQ355" s="1618">
        <f t="shared" si="344"/>
        <v>0</v>
      </c>
      <c r="AR355" s="1619">
        <f t="shared" si="345"/>
        <v>0</v>
      </c>
    </row>
    <row r="356" spans="2:47">
      <c r="B356" s="2266" t="s">
        <v>9</v>
      </c>
      <c r="C356" s="658" t="s">
        <v>428</v>
      </c>
      <c r="D356" s="720">
        <v>20</v>
      </c>
      <c r="E356" s="1720" t="s">
        <v>54</v>
      </c>
      <c r="F356" s="1560">
        <v>0.7</v>
      </c>
      <c r="G356" s="1561">
        <v>0.7</v>
      </c>
      <c r="H356" s="10"/>
      <c r="I356" s="10"/>
      <c r="J356" s="10"/>
      <c r="K356" s="1559" t="s">
        <v>286</v>
      </c>
      <c r="L356" s="1620">
        <v>0.18</v>
      </c>
      <c r="M356" s="1621">
        <v>0.18</v>
      </c>
      <c r="N356" s="1483"/>
      <c r="O356" s="1414" t="s">
        <v>132</v>
      </c>
      <c r="P356" s="1605">
        <f>D355</f>
        <v>40</v>
      </c>
      <c r="Q356" s="1606">
        <f>D355</f>
        <v>40</v>
      </c>
      <c r="R356" s="1605">
        <f>D366</f>
        <v>40</v>
      </c>
      <c r="S356" s="1607">
        <f>D366</f>
        <v>40</v>
      </c>
      <c r="T356" s="1605">
        <f>D382</f>
        <v>20</v>
      </c>
      <c r="U356" s="1606">
        <f>D382</f>
        <v>20</v>
      </c>
      <c r="V356" s="1605">
        <f t="shared" ref="V356:V360" si="348">P356+R356</f>
        <v>80</v>
      </c>
      <c r="W356" s="1608">
        <f t="shared" ref="W356:W360" si="349">Q356+S356</f>
        <v>80</v>
      </c>
      <c r="X356" s="1605">
        <f t="shared" ref="X356:X360" si="350">R356+T356</f>
        <v>60</v>
      </c>
      <c r="Y356" s="1530">
        <f t="shared" ref="Y356:Y360" si="351">S356+U356</f>
        <v>60</v>
      </c>
      <c r="AA356" s="1625" t="s">
        <v>423</v>
      </c>
      <c r="AB356" s="1626">
        <f t="shared" ref="AB356:AG356" si="352">SUM(AB348:AB355)</f>
        <v>0</v>
      </c>
      <c r="AC356" s="1627">
        <f t="shared" si="352"/>
        <v>0</v>
      </c>
      <c r="AD356" s="1628">
        <f t="shared" si="352"/>
        <v>45.5</v>
      </c>
      <c r="AE356" s="1629">
        <f t="shared" si="352"/>
        <v>45.5</v>
      </c>
      <c r="AF356" s="1626">
        <f t="shared" si="352"/>
        <v>0</v>
      </c>
      <c r="AG356" s="1630">
        <f t="shared" si="352"/>
        <v>0</v>
      </c>
      <c r="AH356" s="1631">
        <f t="shared" si="340"/>
        <v>45.5</v>
      </c>
      <c r="AI356" s="1632">
        <f t="shared" si="341"/>
        <v>45.5</v>
      </c>
      <c r="AJ356" s="1631">
        <f t="shared" si="342"/>
        <v>45.5</v>
      </c>
      <c r="AK356" s="1633">
        <f t="shared" si="343"/>
        <v>45.5</v>
      </c>
      <c r="AM356" s="1201" t="s">
        <v>45</v>
      </c>
      <c r="AN356" s="1531">
        <f t="shared" si="346"/>
        <v>256.66999999999996</v>
      </c>
      <c r="AO356" s="1617">
        <f t="shared" si="347"/>
        <v>191</v>
      </c>
      <c r="AP356" s="1625" t="s">
        <v>423</v>
      </c>
      <c r="AQ356" s="1631">
        <f t="shared" si="344"/>
        <v>45.5</v>
      </c>
      <c r="AR356" s="1629">
        <f t="shared" si="345"/>
        <v>45.5</v>
      </c>
    </row>
    <row r="357" spans="2:47">
      <c r="B357" s="778"/>
      <c r="C357" s="1653"/>
      <c r="D357" s="10"/>
      <c r="E357" s="2276" t="s">
        <v>448</v>
      </c>
      <c r="F357" s="617"/>
      <c r="G357" s="1572">
        <v>0.9</v>
      </c>
      <c r="H357" s="10"/>
      <c r="I357" s="10"/>
      <c r="J357" s="10"/>
      <c r="K357" s="1559" t="s">
        <v>81</v>
      </c>
      <c r="L357" s="1620">
        <v>5.82</v>
      </c>
      <c r="M357" s="1708">
        <v>5.82</v>
      </c>
      <c r="N357" s="1733"/>
      <c r="O357" s="1414" t="s">
        <v>79</v>
      </c>
      <c r="P357" s="1605"/>
      <c r="Q357" s="2226"/>
      <c r="R357" s="1605">
        <f>F370</f>
        <v>2</v>
      </c>
      <c r="S357" s="1608">
        <f>G370</f>
        <v>2</v>
      </c>
      <c r="T357" s="1605">
        <f>F381+I381</f>
        <v>4.9000000000000004</v>
      </c>
      <c r="U357" s="1624">
        <f>G381+J381</f>
        <v>4.9000000000000004</v>
      </c>
      <c r="V357" s="1605">
        <f t="shared" si="348"/>
        <v>2</v>
      </c>
      <c r="W357" s="1608">
        <f t="shared" si="349"/>
        <v>2</v>
      </c>
      <c r="X357" s="1605">
        <f t="shared" si="350"/>
        <v>6.9</v>
      </c>
      <c r="Y357" s="1530">
        <f t="shared" si="351"/>
        <v>6.9</v>
      </c>
      <c r="AA357" s="1641" t="s">
        <v>934</v>
      </c>
      <c r="AB357" s="1700"/>
      <c r="AC357" s="2030"/>
      <c r="AD357" s="1509"/>
      <c r="AE357" s="1702"/>
      <c r="AF357" s="1648"/>
      <c r="AG357" s="2327"/>
      <c r="AH357" s="1648">
        <f t="shared" si="340"/>
        <v>0</v>
      </c>
      <c r="AI357" s="1594">
        <f t="shared" si="341"/>
        <v>0</v>
      </c>
      <c r="AJ357" s="1648">
        <f t="shared" si="342"/>
        <v>0</v>
      </c>
      <c r="AK357" s="1592">
        <f t="shared" si="343"/>
        <v>0</v>
      </c>
      <c r="AM357" s="1679" t="s">
        <v>953</v>
      </c>
      <c r="AN357" s="2227">
        <f t="shared" ref="AN357:AN385" si="353">P361+R361+T361</f>
        <v>291.41000000000003</v>
      </c>
      <c r="AO357" s="1685">
        <f t="shared" ref="AO357:AO385" si="354">Q361+S361+U361</f>
        <v>235.38</v>
      </c>
      <c r="AP357" s="1641" t="s">
        <v>934</v>
      </c>
      <c r="AQ357" s="1650"/>
      <c r="AR357" s="1651">
        <f t="shared" ref="AR357:AR371" si="355">AC357+AE357+AG357</f>
        <v>0</v>
      </c>
    </row>
    <row r="358" spans="2:47">
      <c r="B358" s="778"/>
      <c r="C358" s="1653"/>
      <c r="D358" s="10"/>
      <c r="E358" s="470"/>
      <c r="F358" s="1502"/>
      <c r="G358" s="1818"/>
      <c r="K358" s="1559" t="s">
        <v>50</v>
      </c>
      <c r="L358" s="1620">
        <v>3</v>
      </c>
      <c r="M358" s="1708">
        <v>3</v>
      </c>
      <c r="N358" s="1483"/>
      <c r="O358" s="1635" t="s">
        <v>414</v>
      </c>
      <c r="P358" s="1636">
        <f t="shared" ref="P358:U358" si="356">AB356</f>
        <v>0</v>
      </c>
      <c r="Q358" s="1637">
        <f t="shared" si="356"/>
        <v>0</v>
      </c>
      <c r="R358" s="1636">
        <f t="shared" si="356"/>
        <v>45.5</v>
      </c>
      <c r="S358" s="1638">
        <f t="shared" si="356"/>
        <v>45.5</v>
      </c>
      <c r="T358" s="1636">
        <f t="shared" si="356"/>
        <v>0</v>
      </c>
      <c r="U358" s="1639">
        <f t="shared" si="356"/>
        <v>0</v>
      </c>
      <c r="V358" s="1636">
        <f t="shared" si="348"/>
        <v>45.5</v>
      </c>
      <c r="W358" s="1640">
        <f t="shared" si="349"/>
        <v>45.5</v>
      </c>
      <c r="X358" s="1636">
        <f t="shared" si="350"/>
        <v>45.5</v>
      </c>
      <c r="Y358" s="1638">
        <f t="shared" si="351"/>
        <v>45.5</v>
      </c>
      <c r="AA358" s="1656" t="s">
        <v>436</v>
      </c>
      <c r="AB358" s="1657"/>
      <c r="AC358" s="2035"/>
      <c r="AD358" s="1528"/>
      <c r="AE358" s="1675"/>
      <c r="AF358" s="1528"/>
      <c r="AG358" s="2329"/>
      <c r="AH358" s="1528">
        <f t="shared" si="340"/>
        <v>0</v>
      </c>
      <c r="AI358" s="1608">
        <f t="shared" si="341"/>
        <v>0</v>
      </c>
      <c r="AJ358" s="1528">
        <f t="shared" si="342"/>
        <v>0</v>
      </c>
      <c r="AK358" s="1530">
        <f t="shared" si="343"/>
        <v>0</v>
      </c>
      <c r="AM358" s="1699" t="s">
        <v>954</v>
      </c>
      <c r="AN358" s="2227">
        <f t="shared" si="353"/>
        <v>0</v>
      </c>
      <c r="AO358" s="1685">
        <f t="shared" si="354"/>
        <v>0</v>
      </c>
      <c r="AP358" s="1656" t="s">
        <v>436</v>
      </c>
      <c r="AQ358" s="1650">
        <f t="shared" ref="AQ358:AQ371" si="357">AB358+AD358+AF358</f>
        <v>0</v>
      </c>
      <c r="AR358" s="1651">
        <f t="shared" si="355"/>
        <v>0</v>
      </c>
    </row>
    <row r="359" spans="2:47">
      <c r="B359" s="1777" t="s">
        <v>399</v>
      </c>
      <c r="C359" s="1778"/>
      <c r="D359" s="1779">
        <f>D350+D353+D355+D356+45+155</f>
        <v>520</v>
      </c>
      <c r="E359" s="203"/>
      <c r="F359" s="1150"/>
      <c r="G359" s="214"/>
      <c r="K359" s="2382" t="s">
        <v>54</v>
      </c>
      <c r="L359" s="1838">
        <v>0.15</v>
      </c>
      <c r="M359" s="2097">
        <v>0.15</v>
      </c>
      <c r="N359" s="1483"/>
      <c r="O359" s="1414" t="s">
        <v>105</v>
      </c>
      <c r="P359" s="1605"/>
      <c r="Q359" s="1654"/>
      <c r="R359" s="1605"/>
      <c r="S359" s="1530"/>
      <c r="T359" s="1605"/>
      <c r="U359" s="1655"/>
      <c r="V359" s="1605">
        <f t="shared" si="348"/>
        <v>0</v>
      </c>
      <c r="W359" s="1608">
        <f t="shared" si="349"/>
        <v>0</v>
      </c>
      <c r="X359" s="1605">
        <f t="shared" si="350"/>
        <v>0</v>
      </c>
      <c r="Y359" s="1530">
        <f t="shared" si="351"/>
        <v>0</v>
      </c>
      <c r="AA359" s="1673" t="s">
        <v>298</v>
      </c>
      <c r="AB359" s="1657"/>
      <c r="AC359" s="1674"/>
      <c r="AD359" s="1528"/>
      <c r="AE359" s="1675"/>
      <c r="AF359" s="1528"/>
      <c r="AG359" s="2329"/>
      <c r="AH359" s="1528">
        <f t="shared" si="340"/>
        <v>0</v>
      </c>
      <c r="AI359" s="1608">
        <f t="shared" si="341"/>
        <v>0</v>
      </c>
      <c r="AJ359" s="1528">
        <f t="shared" si="342"/>
        <v>0</v>
      </c>
      <c r="AK359" s="1530">
        <f t="shared" si="343"/>
        <v>0</v>
      </c>
      <c r="AM359" s="1414" t="s">
        <v>70</v>
      </c>
      <c r="AN359" s="1713">
        <f t="shared" si="353"/>
        <v>143</v>
      </c>
      <c r="AO359" s="1617">
        <f t="shared" si="354"/>
        <v>100</v>
      </c>
      <c r="AP359" s="1673" t="s">
        <v>298</v>
      </c>
      <c r="AQ359" s="1650">
        <f t="shared" si="357"/>
        <v>0</v>
      </c>
      <c r="AR359" s="1651">
        <f t="shared" si="355"/>
        <v>0</v>
      </c>
    </row>
    <row r="360" spans="2:47">
      <c r="B360" s="1662"/>
      <c r="C360" s="404" t="s">
        <v>123</v>
      </c>
      <c r="D360" s="171"/>
      <c r="E360" s="2041" t="s">
        <v>661</v>
      </c>
      <c r="F360" s="1150"/>
      <c r="G360" s="214"/>
      <c r="H360" s="2334" t="s">
        <v>729</v>
      </c>
      <c r="I360" s="1787"/>
      <c r="J360" s="1788"/>
      <c r="K360" s="1384" t="s">
        <v>667</v>
      </c>
      <c r="L360" s="1787"/>
      <c r="M360" s="1788"/>
      <c r="N360" s="1483"/>
      <c r="O360" s="1201" t="s">
        <v>45</v>
      </c>
      <c r="P360" s="1671">
        <f>F351</f>
        <v>168.67</v>
      </c>
      <c r="Q360" s="1782">
        <f>G351</f>
        <v>124</v>
      </c>
      <c r="R360" s="1605"/>
      <c r="S360" s="1530"/>
      <c r="T360" s="1605">
        <f>F379</f>
        <v>88</v>
      </c>
      <c r="U360" s="1655">
        <f>G379</f>
        <v>67</v>
      </c>
      <c r="V360" s="1605">
        <f t="shared" si="348"/>
        <v>168.67</v>
      </c>
      <c r="W360" s="1608">
        <f t="shared" si="349"/>
        <v>124</v>
      </c>
      <c r="X360" s="1605">
        <f t="shared" si="350"/>
        <v>88</v>
      </c>
      <c r="Y360" s="1530">
        <f t="shared" si="351"/>
        <v>67</v>
      </c>
      <c r="AA360" s="1687" t="s">
        <v>495</v>
      </c>
      <c r="AB360" s="1657"/>
      <c r="AC360" s="1688"/>
      <c r="AD360" s="1528"/>
      <c r="AE360" s="1675"/>
      <c r="AF360" s="1614"/>
      <c r="AG360" s="2333"/>
      <c r="AH360" s="1614">
        <f t="shared" si="340"/>
        <v>0</v>
      </c>
      <c r="AI360" s="1690">
        <f t="shared" si="341"/>
        <v>0</v>
      </c>
      <c r="AJ360" s="1614">
        <f t="shared" si="342"/>
        <v>0</v>
      </c>
      <c r="AK360" s="1616">
        <f t="shared" si="343"/>
        <v>0</v>
      </c>
      <c r="AM360" s="1717" t="s">
        <v>104</v>
      </c>
      <c r="AN360" s="1531">
        <f t="shared" si="353"/>
        <v>20</v>
      </c>
      <c r="AO360" s="1617">
        <f t="shared" si="354"/>
        <v>20</v>
      </c>
      <c r="AP360" s="1687" t="s">
        <v>495</v>
      </c>
      <c r="AQ360" s="1650">
        <f t="shared" si="357"/>
        <v>0</v>
      </c>
      <c r="AR360" s="1651">
        <f t="shared" si="355"/>
        <v>0</v>
      </c>
    </row>
    <row r="361" spans="2:47">
      <c r="B361" s="2061" t="s">
        <v>730</v>
      </c>
      <c r="C361" s="1704" t="s">
        <v>729</v>
      </c>
      <c r="D361" s="537">
        <v>60</v>
      </c>
      <c r="E361" s="1540" t="s">
        <v>100</v>
      </c>
      <c r="F361" s="1541" t="s">
        <v>101</v>
      </c>
      <c r="G361" s="1542" t="s">
        <v>102</v>
      </c>
      <c r="H361" s="1792" t="s">
        <v>100</v>
      </c>
      <c r="I361" s="1541" t="s">
        <v>101</v>
      </c>
      <c r="J361" s="1542" t="s">
        <v>102</v>
      </c>
      <c r="K361" s="2089" t="s">
        <v>100</v>
      </c>
      <c r="L361" s="2090" t="s">
        <v>101</v>
      </c>
      <c r="M361" s="2091" t="s">
        <v>102</v>
      </c>
      <c r="N361" s="1483"/>
      <c r="O361" s="1679" t="s">
        <v>953</v>
      </c>
      <c r="P361" s="1680">
        <f t="shared" ref="P361:U361" si="358">AB371</f>
        <v>96.89</v>
      </c>
      <c r="Q361" s="1681">
        <f t="shared" si="358"/>
        <v>79.040000000000006</v>
      </c>
      <c r="R361" s="1682">
        <f t="shared" si="358"/>
        <v>194.52</v>
      </c>
      <c r="S361" s="1683">
        <f t="shared" si="358"/>
        <v>156.33999999999997</v>
      </c>
      <c r="T361" s="1680">
        <f t="shared" si="358"/>
        <v>0</v>
      </c>
      <c r="U361" s="1684">
        <f t="shared" si="358"/>
        <v>0</v>
      </c>
      <c r="V361" s="1682">
        <f t="shared" ref="V361:Y363" si="359">P361+R361</f>
        <v>291.41000000000003</v>
      </c>
      <c r="W361" s="1685">
        <f t="shared" si="359"/>
        <v>235.38</v>
      </c>
      <c r="X361" s="1682">
        <f t="shared" si="359"/>
        <v>194.52</v>
      </c>
      <c r="Y361" s="1683">
        <f t="shared" si="359"/>
        <v>156.33999999999997</v>
      </c>
      <c r="AA361" s="1687" t="s">
        <v>63</v>
      </c>
      <c r="AB361" s="1700"/>
      <c r="AC361" s="2030"/>
      <c r="AD361" s="1509"/>
      <c r="AE361" s="1702"/>
      <c r="AF361" s="1528"/>
      <c r="AG361" s="2329"/>
      <c r="AH361" s="1528">
        <f t="shared" si="340"/>
        <v>0</v>
      </c>
      <c r="AI361" s="1608">
        <f t="shared" si="341"/>
        <v>0</v>
      </c>
      <c r="AJ361" s="1528">
        <f t="shared" si="342"/>
        <v>0</v>
      </c>
      <c r="AK361" s="1530">
        <f t="shared" si="343"/>
        <v>0</v>
      </c>
      <c r="AM361" s="1414" t="s">
        <v>131</v>
      </c>
      <c r="AN361" s="1531">
        <f t="shared" si="353"/>
        <v>0</v>
      </c>
      <c r="AO361" s="1617">
        <f t="shared" si="354"/>
        <v>0</v>
      </c>
      <c r="AP361" s="1687" t="s">
        <v>63</v>
      </c>
      <c r="AQ361" s="1650">
        <f t="shared" si="357"/>
        <v>0</v>
      </c>
      <c r="AR361" s="1651">
        <f t="shared" si="355"/>
        <v>0</v>
      </c>
    </row>
    <row r="362" spans="2:47">
      <c r="B362" s="1723" t="s">
        <v>717</v>
      </c>
      <c r="C362" s="1061" t="s">
        <v>661</v>
      </c>
      <c r="D362" s="1018">
        <v>200</v>
      </c>
      <c r="E362" s="2005" t="s">
        <v>140</v>
      </c>
      <c r="F362" s="1803">
        <v>70</v>
      </c>
      <c r="G362" s="2012">
        <v>56</v>
      </c>
      <c r="H362" s="1693" t="s">
        <v>68</v>
      </c>
      <c r="I362" s="2051">
        <v>69.77</v>
      </c>
      <c r="J362" s="2052">
        <v>54.42</v>
      </c>
      <c r="K362" s="2232" t="s">
        <v>237</v>
      </c>
      <c r="L362" s="2314">
        <v>121.9</v>
      </c>
      <c r="M362" s="2373">
        <v>86.5</v>
      </c>
      <c r="N362" s="1483"/>
      <c r="O362" s="1699" t="s">
        <v>954</v>
      </c>
      <c r="P362" s="1680">
        <f t="shared" ref="P362:U362" si="360">AB377</f>
        <v>0</v>
      </c>
      <c r="Q362" s="1681">
        <f t="shared" si="360"/>
        <v>0</v>
      </c>
      <c r="R362" s="1680">
        <f t="shared" si="360"/>
        <v>0</v>
      </c>
      <c r="S362" s="1686">
        <f t="shared" si="360"/>
        <v>0</v>
      </c>
      <c r="T362" s="1680">
        <f t="shared" si="360"/>
        <v>0</v>
      </c>
      <c r="U362" s="1684">
        <f t="shared" si="360"/>
        <v>0</v>
      </c>
      <c r="V362" s="1680">
        <f t="shared" si="359"/>
        <v>0</v>
      </c>
      <c r="W362" s="1685">
        <f t="shared" si="359"/>
        <v>0</v>
      </c>
      <c r="X362" s="1680">
        <f t="shared" si="359"/>
        <v>0</v>
      </c>
      <c r="Y362" s="1686">
        <f t="shared" si="359"/>
        <v>0</v>
      </c>
      <c r="AA362" s="1712" t="s">
        <v>595</v>
      </c>
      <c r="AB362" s="1657"/>
      <c r="AC362" s="2035"/>
      <c r="AD362" s="1528">
        <f>F368</f>
        <v>2.6</v>
      </c>
      <c r="AE362" s="1675">
        <f>G368</f>
        <v>2</v>
      </c>
      <c r="AF362" s="1528"/>
      <c r="AG362" s="2329"/>
      <c r="AH362" s="1528">
        <f t="shared" si="340"/>
        <v>2.6</v>
      </c>
      <c r="AI362" s="1608">
        <f t="shared" si="341"/>
        <v>2</v>
      </c>
      <c r="AJ362" s="1528">
        <f t="shared" si="342"/>
        <v>2.6</v>
      </c>
      <c r="AK362" s="1530">
        <f t="shared" si="343"/>
        <v>2</v>
      </c>
      <c r="AM362" s="1201" t="s">
        <v>85</v>
      </c>
      <c r="AN362" s="1531">
        <f t="shared" si="353"/>
        <v>82.24</v>
      </c>
      <c r="AO362" s="1617">
        <f t="shared" si="354"/>
        <v>67.02</v>
      </c>
      <c r="AP362" s="1712" t="s">
        <v>595</v>
      </c>
      <c r="AQ362" s="1650">
        <f t="shared" si="357"/>
        <v>2.6</v>
      </c>
      <c r="AR362" s="1651">
        <f t="shared" si="355"/>
        <v>2</v>
      </c>
    </row>
    <row r="363" spans="2:47">
      <c r="B363" s="1723" t="s">
        <v>665</v>
      </c>
      <c r="C363" s="658" t="s">
        <v>666</v>
      </c>
      <c r="D363" s="1104" t="s">
        <v>703</v>
      </c>
      <c r="E363" s="1559" t="s">
        <v>94</v>
      </c>
      <c r="F363" s="1620">
        <v>10</v>
      </c>
      <c r="G363" s="1621">
        <v>8</v>
      </c>
      <c r="H363" s="2015" t="s">
        <v>89</v>
      </c>
      <c r="I363" s="617">
        <v>3</v>
      </c>
      <c r="J363" s="2078">
        <v>3</v>
      </c>
      <c r="K363" s="1752" t="s">
        <v>97</v>
      </c>
      <c r="L363" s="2317">
        <v>45.5</v>
      </c>
      <c r="M363" s="2525">
        <v>45.5</v>
      </c>
      <c r="N363" s="1483"/>
      <c r="O363" s="1414" t="s">
        <v>70</v>
      </c>
      <c r="P363" s="1734">
        <f t="shared" ref="P363:U363" si="361">AB385</f>
        <v>0</v>
      </c>
      <c r="Q363" s="1782">
        <f t="shared" si="361"/>
        <v>0</v>
      </c>
      <c r="R363" s="1710">
        <f t="shared" si="361"/>
        <v>143</v>
      </c>
      <c r="S363" s="1530">
        <f t="shared" si="361"/>
        <v>100</v>
      </c>
      <c r="T363" s="1710">
        <f t="shared" si="361"/>
        <v>0</v>
      </c>
      <c r="U363" s="1655">
        <f t="shared" si="361"/>
        <v>0</v>
      </c>
      <c r="V363" s="1710">
        <f t="shared" si="359"/>
        <v>143</v>
      </c>
      <c r="W363" s="1608">
        <f t="shared" si="359"/>
        <v>100</v>
      </c>
      <c r="X363" s="1710">
        <f t="shared" si="359"/>
        <v>143</v>
      </c>
      <c r="Y363" s="1530">
        <f t="shared" si="359"/>
        <v>100</v>
      </c>
      <c r="AA363" s="1656" t="s">
        <v>435</v>
      </c>
      <c r="AB363" s="1657"/>
      <c r="AC363" s="1674"/>
      <c r="AD363" s="1528"/>
      <c r="AE363" s="1675"/>
      <c r="AF363" s="1528"/>
      <c r="AG363" s="2329"/>
      <c r="AH363" s="1528">
        <f t="shared" si="340"/>
        <v>0</v>
      </c>
      <c r="AI363" s="1608">
        <f t="shared" si="341"/>
        <v>0</v>
      </c>
      <c r="AJ363" s="1528">
        <f t="shared" si="342"/>
        <v>0</v>
      </c>
      <c r="AK363" s="1530">
        <f t="shared" si="343"/>
        <v>0</v>
      </c>
      <c r="AM363" s="1201" t="s">
        <v>440</v>
      </c>
      <c r="AN363" s="1531">
        <f t="shared" si="353"/>
        <v>121.9</v>
      </c>
      <c r="AO363" s="1617">
        <f t="shared" si="354"/>
        <v>86.5</v>
      </c>
      <c r="AP363" s="1656" t="s">
        <v>435</v>
      </c>
      <c r="AQ363" s="1650">
        <f t="shared" si="357"/>
        <v>0</v>
      </c>
      <c r="AR363" s="1651">
        <f t="shared" si="355"/>
        <v>0</v>
      </c>
    </row>
    <row r="364" spans="2:47">
      <c r="B364" s="1723" t="s">
        <v>803</v>
      </c>
      <c r="C364" s="658" t="s">
        <v>802</v>
      </c>
      <c r="D364" s="380">
        <v>200</v>
      </c>
      <c r="E364" s="1716" t="s">
        <v>1028</v>
      </c>
      <c r="F364" s="10"/>
      <c r="G364" s="1482"/>
      <c r="H364" s="1559" t="s">
        <v>50</v>
      </c>
      <c r="I364" s="1620">
        <v>3</v>
      </c>
      <c r="J364" s="1621">
        <v>3</v>
      </c>
      <c r="K364" s="2053" t="s">
        <v>81</v>
      </c>
      <c r="L364" s="1620">
        <v>95.55</v>
      </c>
      <c r="M364" s="1621">
        <v>95.55</v>
      </c>
      <c r="N364" s="1483"/>
      <c r="O364" s="1717" t="s">
        <v>104</v>
      </c>
      <c r="P364" s="1734">
        <f t="shared" ref="P364:U364" si="362">AB389</f>
        <v>20</v>
      </c>
      <c r="Q364" s="1654">
        <f t="shared" si="362"/>
        <v>20</v>
      </c>
      <c r="R364" s="1710">
        <f t="shared" si="362"/>
        <v>0</v>
      </c>
      <c r="S364" s="1608">
        <f t="shared" si="362"/>
        <v>0</v>
      </c>
      <c r="T364" s="1710">
        <f t="shared" si="362"/>
        <v>0</v>
      </c>
      <c r="U364" s="1655">
        <f t="shared" si="362"/>
        <v>0</v>
      </c>
      <c r="V364" s="1605">
        <f t="shared" ref="V364:V386" si="363">P364+R364</f>
        <v>20</v>
      </c>
      <c r="W364" s="1608">
        <f t="shared" ref="W364:W391" si="364">Q364+S364</f>
        <v>20</v>
      </c>
      <c r="X364" s="1605">
        <f t="shared" ref="X364:X389" si="365">R364+T364</f>
        <v>0</v>
      </c>
      <c r="Y364" s="1530">
        <f t="shared" ref="Y364:Y391" si="366">S364+U364</f>
        <v>0</v>
      </c>
      <c r="AA364" s="1687" t="s">
        <v>125</v>
      </c>
      <c r="AB364" s="1657">
        <f>L351</f>
        <v>66</v>
      </c>
      <c r="AC364" s="1674">
        <f>M351</f>
        <v>52.8</v>
      </c>
      <c r="AD364" s="1528">
        <f>F362</f>
        <v>70</v>
      </c>
      <c r="AE364" s="1675">
        <f>G362</f>
        <v>56</v>
      </c>
      <c r="AF364" s="1528"/>
      <c r="AG364" s="2329"/>
      <c r="AH364" s="1528">
        <f t="shared" si="340"/>
        <v>136</v>
      </c>
      <c r="AI364" s="1608">
        <f t="shared" si="341"/>
        <v>108.8</v>
      </c>
      <c r="AJ364" s="1528">
        <f t="shared" si="342"/>
        <v>70</v>
      </c>
      <c r="AK364" s="1530">
        <f t="shared" si="343"/>
        <v>56</v>
      </c>
      <c r="AM364" s="1414" t="s">
        <v>121</v>
      </c>
      <c r="AN364" s="1531">
        <f t="shared" si="353"/>
        <v>0</v>
      </c>
      <c r="AO364" s="1617">
        <f t="shared" si="354"/>
        <v>0</v>
      </c>
      <c r="AP364" s="1687" t="s">
        <v>125</v>
      </c>
      <c r="AQ364" s="1650">
        <f t="shared" si="357"/>
        <v>136</v>
      </c>
      <c r="AR364" s="1651">
        <f t="shared" si="355"/>
        <v>108.8</v>
      </c>
    </row>
    <row r="365" spans="2:47">
      <c r="B365" s="1581" t="s">
        <v>9</v>
      </c>
      <c r="C365" s="722" t="s">
        <v>513</v>
      </c>
      <c r="D365" s="2376">
        <v>30</v>
      </c>
      <c r="E365" s="1559" t="s">
        <v>662</v>
      </c>
      <c r="F365" s="1620">
        <v>9.6</v>
      </c>
      <c r="G365" s="1621">
        <v>8</v>
      </c>
      <c r="H365" s="1559" t="s">
        <v>54</v>
      </c>
      <c r="I365" s="1620">
        <v>0.04</v>
      </c>
      <c r="J365" s="1708">
        <v>0.04</v>
      </c>
      <c r="K365" s="2055" t="s">
        <v>82</v>
      </c>
      <c r="L365" s="1741">
        <v>8.27</v>
      </c>
      <c r="M365" s="1753">
        <v>8.27</v>
      </c>
      <c r="N365" s="1483"/>
      <c r="O365" s="1414" t="s">
        <v>131</v>
      </c>
      <c r="P365" s="1605"/>
      <c r="Q365" s="1654"/>
      <c r="R365" s="1605"/>
      <c r="S365" s="1530"/>
      <c r="T365" s="1605"/>
      <c r="U365" s="1655"/>
      <c r="V365" s="1605">
        <f t="shared" si="363"/>
        <v>0</v>
      </c>
      <c r="W365" s="1608">
        <f t="shared" si="364"/>
        <v>0</v>
      </c>
      <c r="X365" s="1605">
        <f t="shared" si="365"/>
        <v>0</v>
      </c>
      <c r="Y365" s="1530">
        <f t="shared" si="366"/>
        <v>0</v>
      </c>
      <c r="AA365" s="1687" t="s">
        <v>87</v>
      </c>
      <c r="AB365" s="1657">
        <f>F352</f>
        <v>15.45</v>
      </c>
      <c r="AC365" s="1722">
        <f>G352</f>
        <v>12.4</v>
      </c>
      <c r="AD365" s="1528">
        <f>F365+L366</f>
        <v>20</v>
      </c>
      <c r="AE365" s="1675">
        <f>G365+M366</f>
        <v>17.100000000000001</v>
      </c>
      <c r="AF365" s="1528"/>
      <c r="AG365" s="2329"/>
      <c r="AH365" s="1528">
        <f t="shared" si="340"/>
        <v>35.450000000000003</v>
      </c>
      <c r="AI365" s="1608">
        <f t="shared" si="341"/>
        <v>29.5</v>
      </c>
      <c r="AJ365" s="1528">
        <f t="shared" si="342"/>
        <v>20</v>
      </c>
      <c r="AK365" s="1530">
        <f t="shared" si="343"/>
        <v>17.100000000000001</v>
      </c>
      <c r="AM365" s="1414" t="s">
        <v>65</v>
      </c>
      <c r="AN365" s="1531">
        <f t="shared" si="353"/>
        <v>0</v>
      </c>
      <c r="AO365" s="1617">
        <f t="shared" si="354"/>
        <v>0</v>
      </c>
      <c r="AP365" s="1687" t="s">
        <v>87</v>
      </c>
      <c r="AQ365" s="1650">
        <f t="shared" si="357"/>
        <v>35.450000000000003</v>
      </c>
      <c r="AR365" s="1651">
        <f t="shared" si="355"/>
        <v>29.5</v>
      </c>
    </row>
    <row r="366" spans="2:47">
      <c r="B366" s="1723" t="s">
        <v>9</v>
      </c>
      <c r="C366" s="658" t="s">
        <v>10</v>
      </c>
      <c r="D366" s="246">
        <v>40</v>
      </c>
      <c r="E366" s="1716" t="s">
        <v>1012</v>
      </c>
      <c r="F366" s="10"/>
      <c r="G366" s="1482"/>
      <c r="H366" s="470"/>
      <c r="I366" s="1502"/>
      <c r="J366" s="1818"/>
      <c r="K366" s="2412" t="s">
        <v>169</v>
      </c>
      <c r="L366" s="2077">
        <v>10.4</v>
      </c>
      <c r="M366" s="1753">
        <v>9.1</v>
      </c>
      <c r="N366" s="1483"/>
      <c r="O366" s="1201" t="s">
        <v>426</v>
      </c>
      <c r="P366" s="1605">
        <f t="shared" ref="P366:U366" si="367">AB392</f>
        <v>82.24</v>
      </c>
      <c r="Q366" s="1654">
        <f t="shared" si="367"/>
        <v>67.02</v>
      </c>
      <c r="R366" s="1605">
        <f t="shared" si="367"/>
        <v>0</v>
      </c>
      <c r="S366" s="1530">
        <f t="shared" si="367"/>
        <v>0</v>
      </c>
      <c r="T366" s="1605">
        <f t="shared" si="367"/>
        <v>0</v>
      </c>
      <c r="U366" s="1655">
        <f t="shared" si="367"/>
        <v>0</v>
      </c>
      <c r="V366" s="1605">
        <f t="shared" si="363"/>
        <v>82.24</v>
      </c>
      <c r="W366" s="1608">
        <f t="shared" si="364"/>
        <v>67.02</v>
      </c>
      <c r="X366" s="1605">
        <f t="shared" si="365"/>
        <v>0</v>
      </c>
      <c r="Y366" s="1530">
        <f t="shared" si="366"/>
        <v>0</v>
      </c>
      <c r="AA366" s="1687" t="s">
        <v>68</v>
      </c>
      <c r="AB366" s="1657">
        <f>L353</f>
        <v>8</v>
      </c>
      <c r="AC366" s="1722">
        <f>M353</f>
        <v>6.4</v>
      </c>
      <c r="AD366" s="1528">
        <f>F363+I362+L367</f>
        <v>96.02</v>
      </c>
      <c r="AE366" s="1675">
        <f>G363+M367+J362</f>
        <v>75.42</v>
      </c>
      <c r="AF366" s="1528"/>
      <c r="AG366" s="2329"/>
      <c r="AH366" s="1528">
        <f t="shared" si="340"/>
        <v>104.02</v>
      </c>
      <c r="AI366" s="1608">
        <f t="shared" si="341"/>
        <v>81.820000000000007</v>
      </c>
      <c r="AJ366" s="1528">
        <f t="shared" si="342"/>
        <v>96.02</v>
      </c>
      <c r="AK366" s="1530">
        <f t="shared" si="343"/>
        <v>75.42</v>
      </c>
      <c r="AM366" s="1414" t="s">
        <v>60</v>
      </c>
      <c r="AN366" s="1531">
        <f t="shared" si="353"/>
        <v>125.5</v>
      </c>
      <c r="AO366" s="1617">
        <f t="shared" si="354"/>
        <v>120</v>
      </c>
      <c r="AP366" s="1687" t="s">
        <v>68</v>
      </c>
      <c r="AQ366" s="1650">
        <f t="shared" si="357"/>
        <v>104.02</v>
      </c>
      <c r="AR366" s="1651">
        <f t="shared" si="355"/>
        <v>81.820000000000007</v>
      </c>
    </row>
    <row r="367" spans="2:47">
      <c r="B367" s="1723" t="s">
        <v>9</v>
      </c>
      <c r="C367" s="658" t="s">
        <v>428</v>
      </c>
      <c r="D367" s="246">
        <v>30</v>
      </c>
      <c r="E367" s="1559" t="s">
        <v>89</v>
      </c>
      <c r="F367" s="1620">
        <v>4</v>
      </c>
      <c r="G367" s="1621">
        <v>4</v>
      </c>
      <c r="H367" s="2526" t="s">
        <v>802</v>
      </c>
      <c r="I367" s="1585"/>
      <c r="J367" s="2527"/>
      <c r="K367" s="2412" t="s">
        <v>68</v>
      </c>
      <c r="L367" s="2077">
        <v>16.25</v>
      </c>
      <c r="M367" s="2078">
        <v>13</v>
      </c>
      <c r="N367" s="1459"/>
      <c r="O367" s="1414" t="s">
        <v>427</v>
      </c>
      <c r="P367" s="1605">
        <f t="shared" ref="P367:U367" si="368">AB396</f>
        <v>0</v>
      </c>
      <c r="Q367" s="1711">
        <f t="shared" si="368"/>
        <v>0</v>
      </c>
      <c r="R367" s="1605">
        <f t="shared" si="368"/>
        <v>121.9</v>
      </c>
      <c r="S367" s="1608">
        <f t="shared" si="368"/>
        <v>86.5</v>
      </c>
      <c r="T367" s="1605">
        <f t="shared" si="368"/>
        <v>0</v>
      </c>
      <c r="U367" s="1725">
        <f t="shared" si="368"/>
        <v>0</v>
      </c>
      <c r="V367" s="1605">
        <f t="shared" si="363"/>
        <v>121.9</v>
      </c>
      <c r="W367" s="1608">
        <f t="shared" si="364"/>
        <v>86.5</v>
      </c>
      <c r="X367" s="1605">
        <f t="shared" si="365"/>
        <v>121.9</v>
      </c>
      <c r="Y367" s="1530">
        <f t="shared" si="366"/>
        <v>86.5</v>
      </c>
      <c r="AA367" s="1687" t="s">
        <v>74</v>
      </c>
      <c r="AB367" s="1657"/>
      <c r="AC367" s="1674"/>
      <c r="AD367" s="1528"/>
      <c r="AE367" s="1675"/>
      <c r="AF367" s="1528"/>
      <c r="AG367" s="2329"/>
      <c r="AH367" s="1528">
        <f t="shared" si="340"/>
        <v>0</v>
      </c>
      <c r="AI367" s="1608">
        <f t="shared" si="341"/>
        <v>0</v>
      </c>
      <c r="AJ367" s="1528">
        <f t="shared" si="342"/>
        <v>0</v>
      </c>
      <c r="AK367" s="1530">
        <f t="shared" si="343"/>
        <v>0</v>
      </c>
      <c r="AM367" s="1414" t="s">
        <v>138</v>
      </c>
      <c r="AN367" s="1531">
        <f t="shared" si="353"/>
        <v>208</v>
      </c>
      <c r="AO367" s="1740">
        <f t="shared" si="354"/>
        <v>200</v>
      </c>
      <c r="AP367" s="1687" t="s">
        <v>74</v>
      </c>
      <c r="AQ367" s="1650">
        <f t="shared" si="357"/>
        <v>0</v>
      </c>
      <c r="AR367" s="1651">
        <f t="shared" si="355"/>
        <v>0</v>
      </c>
    </row>
    <row r="368" spans="2:47">
      <c r="B368" s="2252" t="s">
        <v>485</v>
      </c>
      <c r="C368" s="256" t="s">
        <v>322</v>
      </c>
      <c r="D368" s="246">
        <v>100</v>
      </c>
      <c r="E368" s="1559" t="s">
        <v>616</v>
      </c>
      <c r="F368" s="1560">
        <v>2.6</v>
      </c>
      <c r="G368" s="1561">
        <v>2</v>
      </c>
      <c r="H368" s="1997" t="s">
        <v>100</v>
      </c>
      <c r="I368" s="1998" t="s">
        <v>101</v>
      </c>
      <c r="J368" s="1999" t="s">
        <v>102</v>
      </c>
      <c r="K368" s="1559" t="s">
        <v>96</v>
      </c>
      <c r="L368" s="1741">
        <v>3.9</v>
      </c>
      <c r="M368" s="1753">
        <v>3.82</v>
      </c>
      <c r="N368" s="1483"/>
      <c r="O368" s="1414" t="s">
        <v>121</v>
      </c>
      <c r="P368" s="1710"/>
      <c r="Q368" s="1654"/>
      <c r="R368" s="1605"/>
      <c r="S368" s="1530"/>
      <c r="T368" s="1605"/>
      <c r="U368" s="1655"/>
      <c r="V368" s="1605">
        <f t="shared" si="363"/>
        <v>0</v>
      </c>
      <c r="W368" s="1608">
        <f t="shared" si="364"/>
        <v>0</v>
      </c>
      <c r="X368" s="1605">
        <f t="shared" si="365"/>
        <v>0</v>
      </c>
      <c r="Y368" s="1530">
        <f t="shared" si="366"/>
        <v>0</v>
      </c>
      <c r="AA368" s="1687" t="s">
        <v>128</v>
      </c>
      <c r="AB368" s="1657"/>
      <c r="AC368" s="1730"/>
      <c r="AD368" s="1528"/>
      <c r="AE368" s="1675"/>
      <c r="AF368" s="1528"/>
      <c r="AG368" s="2329"/>
      <c r="AH368" s="1528">
        <f t="shared" si="340"/>
        <v>0</v>
      </c>
      <c r="AI368" s="1608">
        <f t="shared" si="341"/>
        <v>0</v>
      </c>
      <c r="AJ368" s="1528">
        <f t="shared" si="342"/>
        <v>0</v>
      </c>
      <c r="AK368" s="1530">
        <f t="shared" si="343"/>
        <v>0</v>
      </c>
      <c r="AM368" s="1414" t="s">
        <v>64</v>
      </c>
      <c r="AN368" s="1531">
        <f t="shared" si="353"/>
        <v>34</v>
      </c>
      <c r="AO368" s="1740">
        <f t="shared" si="354"/>
        <v>33</v>
      </c>
      <c r="AP368" s="1687" t="s">
        <v>128</v>
      </c>
      <c r="AQ368" s="1650">
        <f t="shared" si="357"/>
        <v>0</v>
      </c>
      <c r="AR368" s="1651">
        <f t="shared" si="355"/>
        <v>0</v>
      </c>
    </row>
    <row r="369" spans="2:44">
      <c r="B369" s="778"/>
      <c r="C369" s="1731"/>
      <c r="D369" s="1482"/>
      <c r="E369" s="1716" t="s">
        <v>1029</v>
      </c>
      <c r="F369" s="10"/>
      <c r="G369" s="1482"/>
      <c r="H369" s="2005" t="s">
        <v>92</v>
      </c>
      <c r="I369" s="2006">
        <v>1</v>
      </c>
      <c r="J369" s="2007">
        <v>1</v>
      </c>
      <c r="K369" s="1559" t="s">
        <v>592</v>
      </c>
      <c r="L369" s="1773">
        <v>0.51</v>
      </c>
      <c r="M369" s="2016">
        <v>0.51</v>
      </c>
      <c r="N369" s="1483"/>
      <c r="O369" s="1414" t="s">
        <v>65</v>
      </c>
      <c r="P369" s="1671"/>
      <c r="Q369" s="1711"/>
      <c r="R369" s="1605"/>
      <c r="S369" s="1530"/>
      <c r="T369" s="1605"/>
      <c r="U369" s="1655"/>
      <c r="V369" s="1605">
        <f t="shared" si="363"/>
        <v>0</v>
      </c>
      <c r="W369" s="1608">
        <f t="shared" si="364"/>
        <v>0</v>
      </c>
      <c r="X369" s="1605">
        <f t="shared" si="365"/>
        <v>0</v>
      </c>
      <c r="Y369" s="1530">
        <f t="shared" si="366"/>
        <v>0</v>
      </c>
      <c r="AA369" s="1687" t="s">
        <v>129</v>
      </c>
      <c r="AB369" s="1657"/>
      <c r="AC369" s="1736"/>
      <c r="AD369" s="1528"/>
      <c r="AE369" s="1675"/>
      <c r="AF369" s="1528"/>
      <c r="AG369" s="2329"/>
      <c r="AH369" s="1528">
        <f t="shared" si="340"/>
        <v>0</v>
      </c>
      <c r="AI369" s="1608">
        <f t="shared" si="341"/>
        <v>0</v>
      </c>
      <c r="AJ369" s="1528">
        <f t="shared" si="342"/>
        <v>0</v>
      </c>
      <c r="AK369" s="1530">
        <f t="shared" si="343"/>
        <v>0</v>
      </c>
      <c r="AM369" s="1414" t="s">
        <v>47</v>
      </c>
      <c r="AN369" s="1531">
        <f t="shared" si="353"/>
        <v>0</v>
      </c>
      <c r="AO369" s="1740">
        <f t="shared" si="354"/>
        <v>0</v>
      </c>
      <c r="AP369" s="1687" t="s">
        <v>129</v>
      </c>
      <c r="AQ369" s="1650">
        <f t="shared" si="357"/>
        <v>0</v>
      </c>
      <c r="AR369" s="1651">
        <f t="shared" si="355"/>
        <v>0</v>
      </c>
    </row>
    <row r="370" spans="2:44">
      <c r="B370" s="778"/>
      <c r="C370" s="1731"/>
      <c r="D370" s="1482"/>
      <c r="E370" s="2258" t="s">
        <v>492</v>
      </c>
      <c r="F370" s="1741">
        <v>2</v>
      </c>
      <c r="G370" s="1753">
        <v>2</v>
      </c>
      <c r="H370" s="1720" t="s">
        <v>81</v>
      </c>
      <c r="I370" s="1826">
        <v>100</v>
      </c>
      <c r="J370" s="1561"/>
      <c r="K370" s="2053" t="s">
        <v>81</v>
      </c>
      <c r="L370" s="1620">
        <v>76.8</v>
      </c>
      <c r="M370" s="1621">
        <v>76.8</v>
      </c>
      <c r="N370" s="1483"/>
      <c r="O370" s="1414" t="s">
        <v>60</v>
      </c>
      <c r="P370" s="1605"/>
      <c r="Q370" s="1782"/>
      <c r="R370" s="1734">
        <f>I372</f>
        <v>105.5</v>
      </c>
      <c r="S370" s="2076">
        <f>J372</f>
        <v>100</v>
      </c>
      <c r="T370" s="1605">
        <f>I379</f>
        <v>20</v>
      </c>
      <c r="U370" s="1735">
        <f>J379</f>
        <v>20</v>
      </c>
      <c r="V370" s="1605">
        <f t="shared" si="363"/>
        <v>105.5</v>
      </c>
      <c r="W370" s="1608">
        <f t="shared" si="364"/>
        <v>100</v>
      </c>
      <c r="X370" s="1605">
        <f t="shared" si="365"/>
        <v>125.5</v>
      </c>
      <c r="Y370" s="1530">
        <f t="shared" si="366"/>
        <v>120</v>
      </c>
      <c r="AA370" s="1656" t="s">
        <v>96</v>
      </c>
      <c r="AB370" s="1737">
        <f>F353</f>
        <v>7.44</v>
      </c>
      <c r="AC370" s="1738">
        <f>G353</f>
        <v>7.44</v>
      </c>
      <c r="AD370" s="1614">
        <f>F371+L368</f>
        <v>5.9</v>
      </c>
      <c r="AE370" s="1739">
        <f>G371+M368</f>
        <v>5.82</v>
      </c>
      <c r="AF370" s="1614"/>
      <c r="AG370" s="2333"/>
      <c r="AH370" s="1614">
        <f t="shared" si="340"/>
        <v>13.34</v>
      </c>
      <c r="AI370" s="1690">
        <f t="shared" si="341"/>
        <v>13.260000000000002</v>
      </c>
      <c r="AJ370" s="1614">
        <f t="shared" si="342"/>
        <v>5.9</v>
      </c>
      <c r="AK370" s="1616">
        <f t="shared" si="343"/>
        <v>5.82</v>
      </c>
      <c r="AM370" s="1414" t="s">
        <v>67</v>
      </c>
      <c r="AN370" s="1531">
        <f t="shared" si="353"/>
        <v>0</v>
      </c>
      <c r="AO370" s="1740">
        <f t="shared" si="354"/>
        <v>0</v>
      </c>
      <c r="AP370" s="1656" t="s">
        <v>96</v>
      </c>
      <c r="AQ370" s="2528">
        <f t="shared" si="357"/>
        <v>13.34</v>
      </c>
      <c r="AR370" s="2111">
        <f t="shared" si="355"/>
        <v>13.260000000000002</v>
      </c>
    </row>
    <row r="371" spans="2:44">
      <c r="B371" s="778"/>
      <c r="C371" s="1731"/>
      <c r="D371" s="1482"/>
      <c r="E371" s="1752" t="s">
        <v>663</v>
      </c>
      <c r="F371" s="1741">
        <v>2</v>
      </c>
      <c r="G371" s="1753">
        <v>2</v>
      </c>
      <c r="H371" s="1559" t="s">
        <v>50</v>
      </c>
      <c r="I371" s="1620">
        <v>8.5</v>
      </c>
      <c r="J371" s="1708">
        <v>8.5</v>
      </c>
      <c r="K371" s="1761" t="s">
        <v>448</v>
      </c>
      <c r="L371" s="1762"/>
      <c r="M371" s="2088">
        <v>1</v>
      </c>
      <c r="N371" s="1483"/>
      <c r="O371" s="1414" t="s">
        <v>138</v>
      </c>
      <c r="P371" s="1605"/>
      <c r="Q371" s="1654"/>
      <c r="R371" s="1605"/>
      <c r="S371" s="1530"/>
      <c r="T371" s="1605">
        <f>L379</f>
        <v>208</v>
      </c>
      <c r="U371" s="1655">
        <f>M379</f>
        <v>200</v>
      </c>
      <c r="V371" s="1605">
        <f t="shared" si="363"/>
        <v>0</v>
      </c>
      <c r="W371" s="1608">
        <f t="shared" si="364"/>
        <v>0</v>
      </c>
      <c r="X371" s="1605">
        <f t="shared" si="365"/>
        <v>208</v>
      </c>
      <c r="Y371" s="1530">
        <f t="shared" si="366"/>
        <v>200</v>
      </c>
      <c r="AA371" s="2081" t="s">
        <v>935</v>
      </c>
      <c r="AB371" s="2082">
        <f t="shared" ref="AB371:AG371" si="369">SUM(AB358:AB370)</f>
        <v>96.89</v>
      </c>
      <c r="AC371" s="2083">
        <f t="shared" si="369"/>
        <v>79.040000000000006</v>
      </c>
      <c r="AD371" s="2084">
        <f t="shared" si="369"/>
        <v>194.52</v>
      </c>
      <c r="AE371" s="2085">
        <f t="shared" si="369"/>
        <v>156.33999999999997</v>
      </c>
      <c r="AF371" s="2086">
        <f t="shared" si="369"/>
        <v>0</v>
      </c>
      <c r="AG371" s="2087">
        <f t="shared" si="369"/>
        <v>0</v>
      </c>
      <c r="AH371" s="1659">
        <f t="shared" si="340"/>
        <v>291.41000000000003</v>
      </c>
      <c r="AI371" s="1608">
        <f t="shared" si="341"/>
        <v>235.38</v>
      </c>
      <c r="AJ371" s="1659">
        <f t="shared" si="342"/>
        <v>194.52</v>
      </c>
      <c r="AK371" s="1672">
        <f t="shared" si="343"/>
        <v>156.33999999999997</v>
      </c>
      <c r="AM371" s="1414" t="s">
        <v>82</v>
      </c>
      <c r="AN371" s="1531">
        <f t="shared" si="353"/>
        <v>18.61</v>
      </c>
      <c r="AO371" s="1740">
        <f t="shared" si="354"/>
        <v>18.61</v>
      </c>
      <c r="AP371" s="2081" t="s">
        <v>935</v>
      </c>
      <c r="AQ371" s="2375">
        <f t="shared" si="357"/>
        <v>291.41000000000003</v>
      </c>
      <c r="AR371" s="1800">
        <f t="shared" si="355"/>
        <v>235.38</v>
      </c>
    </row>
    <row r="372" spans="2:44">
      <c r="B372" s="778"/>
      <c r="C372" s="1731"/>
      <c r="D372" s="1482"/>
      <c r="E372" s="1716" t="s">
        <v>1054</v>
      </c>
      <c r="F372" s="10"/>
      <c r="G372" s="1482"/>
      <c r="H372" s="1720" t="s">
        <v>80</v>
      </c>
      <c r="I372" s="2529">
        <v>105.5</v>
      </c>
      <c r="J372" s="1561">
        <v>100</v>
      </c>
      <c r="K372" s="203"/>
      <c r="L372" s="1150"/>
      <c r="M372" s="214"/>
      <c r="N372" s="1483"/>
      <c r="O372" s="1414" t="s">
        <v>64</v>
      </c>
      <c r="P372" s="1605"/>
      <c r="Q372" s="1654"/>
      <c r="R372" s="1605"/>
      <c r="S372" s="1530"/>
      <c r="T372" s="1605">
        <f>F380</f>
        <v>34</v>
      </c>
      <c r="U372" s="1655">
        <f>G380</f>
        <v>33</v>
      </c>
      <c r="V372" s="1605">
        <f t="shared" si="363"/>
        <v>0</v>
      </c>
      <c r="W372" s="1608">
        <f t="shared" si="364"/>
        <v>0</v>
      </c>
      <c r="X372" s="1605">
        <f t="shared" si="365"/>
        <v>34</v>
      </c>
      <c r="Y372" s="1530">
        <f t="shared" si="366"/>
        <v>33</v>
      </c>
      <c r="AA372" s="1641" t="s">
        <v>1067</v>
      </c>
      <c r="AB372" s="1657"/>
      <c r="AC372" s="1674"/>
      <c r="AD372" s="1528"/>
      <c r="AE372" s="1675"/>
      <c r="AF372" s="1528"/>
      <c r="AG372" s="2329"/>
      <c r="AH372" s="1528">
        <f t="shared" si="340"/>
        <v>0</v>
      </c>
      <c r="AI372" s="1608">
        <f t="shared" si="341"/>
        <v>0</v>
      </c>
      <c r="AJ372" s="1528">
        <f t="shared" si="342"/>
        <v>0</v>
      </c>
      <c r="AK372" s="1530">
        <f t="shared" si="343"/>
        <v>0</v>
      </c>
      <c r="AM372" s="1414" t="s">
        <v>89</v>
      </c>
      <c r="AN372" s="1531">
        <f t="shared" si="353"/>
        <v>12</v>
      </c>
      <c r="AO372" s="1740">
        <f t="shared" si="354"/>
        <v>12</v>
      </c>
      <c r="AP372" s="1641" t="s">
        <v>1067</v>
      </c>
    </row>
    <row r="373" spans="2:44">
      <c r="B373" s="778"/>
      <c r="C373" s="1731"/>
      <c r="D373" s="1482"/>
      <c r="E373" s="1559" t="s">
        <v>592</v>
      </c>
      <c r="F373" s="1773">
        <v>0.5</v>
      </c>
      <c r="G373" s="2016">
        <v>0.5</v>
      </c>
      <c r="H373" s="2530"/>
      <c r="I373" s="17"/>
      <c r="J373" s="2459"/>
      <c r="K373" s="2531" t="s">
        <v>737</v>
      </c>
      <c r="L373" s="1664"/>
      <c r="M373" s="1790"/>
      <c r="N373" s="1483"/>
      <c r="O373" s="1414" t="s">
        <v>447</v>
      </c>
      <c r="P373" s="1605"/>
      <c r="Q373" s="2265"/>
      <c r="R373" s="1605"/>
      <c r="S373" s="1530"/>
      <c r="T373" s="1605"/>
      <c r="U373" s="1655"/>
      <c r="V373" s="1605">
        <f t="shared" si="363"/>
        <v>0</v>
      </c>
      <c r="W373" s="1608">
        <f t="shared" si="364"/>
        <v>0</v>
      </c>
      <c r="X373" s="1605">
        <f t="shared" si="365"/>
        <v>0</v>
      </c>
      <c r="Y373" s="1530">
        <f t="shared" si="366"/>
        <v>0</v>
      </c>
      <c r="AA373" s="1687" t="s">
        <v>127</v>
      </c>
      <c r="AB373" s="1657"/>
      <c r="AC373" s="1674"/>
      <c r="AD373" s="1528"/>
      <c r="AE373" s="1675"/>
      <c r="AF373" s="1528"/>
      <c r="AG373" s="2329"/>
      <c r="AH373" s="1528">
        <f t="shared" si="340"/>
        <v>0</v>
      </c>
      <c r="AI373" s="1608">
        <f t="shared" si="341"/>
        <v>0</v>
      </c>
      <c r="AJ373" s="1528">
        <f t="shared" si="342"/>
        <v>0</v>
      </c>
      <c r="AK373" s="1530">
        <f t="shared" si="343"/>
        <v>0</v>
      </c>
      <c r="AM373" s="1414" t="s">
        <v>130</v>
      </c>
      <c r="AN373" s="1531">
        <f t="shared" si="353"/>
        <v>0.1</v>
      </c>
      <c r="AO373" s="1740">
        <f t="shared" si="354"/>
        <v>4</v>
      </c>
      <c r="AP373" s="1687"/>
      <c r="AQ373" s="1650">
        <f t="shared" ref="AQ373:AR379" si="370">AB372+AD372+AF372</f>
        <v>0</v>
      </c>
      <c r="AR373" s="1651">
        <f t="shared" si="370"/>
        <v>0</v>
      </c>
    </row>
    <row r="374" spans="2:44">
      <c r="B374" s="778"/>
      <c r="C374" s="1731"/>
      <c r="D374" s="1482"/>
      <c r="E374" s="1752" t="s">
        <v>163</v>
      </c>
      <c r="F374" s="1620">
        <v>8.0000000000000002E-3</v>
      </c>
      <c r="G374" s="1561">
        <v>8.0000000000000002E-3</v>
      </c>
      <c r="H374" s="778"/>
      <c r="I374" s="10"/>
      <c r="J374" s="1482"/>
      <c r="K374" s="1990" t="s">
        <v>100</v>
      </c>
      <c r="L374" s="2090" t="s">
        <v>101</v>
      </c>
      <c r="M374" s="2091" t="s">
        <v>102</v>
      </c>
      <c r="N374" s="1483"/>
      <c r="O374" s="1414" t="s">
        <v>67</v>
      </c>
      <c r="P374" s="1605"/>
      <c r="Q374" s="1654"/>
      <c r="R374" s="1605"/>
      <c r="S374" s="1530"/>
      <c r="T374" s="1605"/>
      <c r="U374" s="1655"/>
      <c r="V374" s="1605">
        <f t="shared" si="363"/>
        <v>0</v>
      </c>
      <c r="W374" s="1608">
        <f t="shared" si="364"/>
        <v>0</v>
      </c>
      <c r="X374" s="1605">
        <f t="shared" si="365"/>
        <v>0</v>
      </c>
      <c r="Y374" s="1530">
        <f t="shared" si="366"/>
        <v>0</v>
      </c>
      <c r="AA374" s="1687" t="s">
        <v>126</v>
      </c>
      <c r="AB374" s="1657"/>
      <c r="AC374" s="1730"/>
      <c r="AD374" s="1528"/>
      <c r="AE374" s="1675"/>
      <c r="AF374" s="1528"/>
      <c r="AG374" s="2329"/>
      <c r="AH374" s="1528">
        <f t="shared" si="340"/>
        <v>0</v>
      </c>
      <c r="AI374" s="1608">
        <f t="shared" si="341"/>
        <v>0</v>
      </c>
      <c r="AJ374" s="1528">
        <f t="shared" si="342"/>
        <v>0</v>
      </c>
      <c r="AK374" s="1530">
        <f t="shared" si="343"/>
        <v>0</v>
      </c>
      <c r="AM374" s="1414" t="s">
        <v>50</v>
      </c>
      <c r="AN374" s="1531">
        <f t="shared" si="353"/>
        <v>25.1</v>
      </c>
      <c r="AO374" s="1740">
        <f t="shared" si="354"/>
        <v>25.1</v>
      </c>
      <c r="AP374" s="1687" t="s">
        <v>127</v>
      </c>
      <c r="AQ374" s="1650">
        <f t="shared" si="370"/>
        <v>0</v>
      </c>
      <c r="AR374" s="1651">
        <f t="shared" si="370"/>
        <v>0</v>
      </c>
    </row>
    <row r="375" spans="2:44">
      <c r="B375" s="778"/>
      <c r="C375" s="1731"/>
      <c r="D375" s="1482"/>
      <c r="E375" s="1571" t="s">
        <v>581</v>
      </c>
      <c r="F375" s="1773">
        <v>160</v>
      </c>
      <c r="G375" s="1572">
        <v>160</v>
      </c>
      <c r="H375" s="778"/>
      <c r="I375" s="10"/>
      <c r="J375" s="10"/>
      <c r="K375" s="2126" t="s">
        <v>738</v>
      </c>
      <c r="L375" s="1803">
        <v>143</v>
      </c>
      <c r="M375" s="2012">
        <v>100</v>
      </c>
      <c r="N375" s="2532"/>
      <c r="O375" s="1414" t="s">
        <v>82</v>
      </c>
      <c r="P375" s="1768">
        <f>F354</f>
        <v>7.44</v>
      </c>
      <c r="Q375" s="1782">
        <f>G354</f>
        <v>7.44</v>
      </c>
      <c r="R375" s="1605">
        <f>L365</f>
        <v>8.27</v>
      </c>
      <c r="S375" s="1608">
        <f>M365</f>
        <v>8.27</v>
      </c>
      <c r="T375" s="1605">
        <f>F383+I380</f>
        <v>2.9</v>
      </c>
      <c r="U375" s="1725">
        <f>G383+J380</f>
        <v>2.9</v>
      </c>
      <c r="V375" s="1605">
        <f t="shared" si="363"/>
        <v>15.71</v>
      </c>
      <c r="W375" s="1608">
        <f t="shared" si="364"/>
        <v>15.71</v>
      </c>
      <c r="X375" s="1605">
        <f t="shared" si="365"/>
        <v>11.17</v>
      </c>
      <c r="Y375" s="1530">
        <f t="shared" si="366"/>
        <v>11.17</v>
      </c>
      <c r="AA375" s="1687" t="s">
        <v>434</v>
      </c>
      <c r="AB375" s="1657"/>
      <c r="AC375" s="1736"/>
      <c r="AD375" s="1528"/>
      <c r="AE375" s="1675"/>
      <c r="AF375" s="1528"/>
      <c r="AG375" s="2329"/>
      <c r="AH375" s="1528">
        <f t="shared" si="340"/>
        <v>0</v>
      </c>
      <c r="AI375" s="1608">
        <f t="shared" si="341"/>
        <v>0</v>
      </c>
      <c r="AJ375" s="1528">
        <f t="shared" si="342"/>
        <v>0</v>
      </c>
      <c r="AK375" s="1530">
        <f t="shared" si="343"/>
        <v>0</v>
      </c>
      <c r="AM375" s="1414" t="s">
        <v>139</v>
      </c>
      <c r="AN375" s="1531">
        <f t="shared" si="353"/>
        <v>30</v>
      </c>
      <c r="AO375" s="1740">
        <f t="shared" si="354"/>
        <v>30</v>
      </c>
      <c r="AP375" s="1687" t="s">
        <v>126</v>
      </c>
      <c r="AQ375" s="1650">
        <f t="shared" si="370"/>
        <v>0</v>
      </c>
      <c r="AR375" s="1651">
        <f t="shared" si="370"/>
        <v>0</v>
      </c>
    </row>
    <row r="376" spans="2:44">
      <c r="B376" s="1777" t="s">
        <v>400</v>
      </c>
      <c r="C376" s="2093"/>
      <c r="D376" s="214">
        <f>D361+D362+D364+D365+D366+D367+D368+60+130</f>
        <v>850</v>
      </c>
      <c r="E376" s="2094" t="s">
        <v>448</v>
      </c>
      <c r="F376" s="2095"/>
      <c r="G376" s="2096">
        <v>1</v>
      </c>
      <c r="H376" s="203"/>
      <c r="I376" s="1150"/>
      <c r="J376" s="1150"/>
      <c r="K376" s="203"/>
      <c r="L376" s="1150"/>
      <c r="M376" s="214"/>
      <c r="N376" s="2504"/>
      <c r="O376" s="1414" t="s">
        <v>89</v>
      </c>
      <c r="P376" s="1605">
        <f>L355</f>
        <v>3</v>
      </c>
      <c r="Q376" s="1654">
        <f>M355</f>
        <v>3</v>
      </c>
      <c r="R376" s="1605">
        <f>F367+I363</f>
        <v>7</v>
      </c>
      <c r="S376" s="1530">
        <f>G367+J363</f>
        <v>7</v>
      </c>
      <c r="T376" s="1605">
        <f>F385</f>
        <v>2</v>
      </c>
      <c r="U376" s="1655">
        <f>G385</f>
        <v>2</v>
      </c>
      <c r="V376" s="1605">
        <f t="shared" si="363"/>
        <v>10</v>
      </c>
      <c r="W376" s="1608">
        <f t="shared" si="364"/>
        <v>10</v>
      </c>
      <c r="X376" s="1605">
        <f t="shared" si="365"/>
        <v>9</v>
      </c>
      <c r="Y376" s="1530">
        <f t="shared" si="366"/>
        <v>9</v>
      </c>
      <c r="AA376" s="1656"/>
      <c r="AB376" s="1657"/>
      <c r="AC376" s="1722"/>
      <c r="AD376" s="1528"/>
      <c r="AE376" s="1675"/>
      <c r="AF376" s="1528"/>
      <c r="AG376" s="2329"/>
      <c r="AH376" s="1528">
        <f t="shared" si="340"/>
        <v>0</v>
      </c>
      <c r="AI376" s="1608">
        <f t="shared" si="341"/>
        <v>0</v>
      </c>
      <c r="AJ376" s="1528">
        <f t="shared" si="342"/>
        <v>0</v>
      </c>
      <c r="AK376" s="1530">
        <f t="shared" si="343"/>
        <v>0</v>
      </c>
      <c r="AM376" s="1414" t="s">
        <v>52</v>
      </c>
      <c r="AN376" s="1531">
        <f t="shared" si="353"/>
        <v>1</v>
      </c>
      <c r="AO376" s="1740">
        <f t="shared" si="354"/>
        <v>1</v>
      </c>
      <c r="AP376" s="1687" t="s">
        <v>434</v>
      </c>
      <c r="AQ376" s="1650">
        <f t="shared" si="370"/>
        <v>0</v>
      </c>
      <c r="AR376" s="1651">
        <f t="shared" si="370"/>
        <v>0</v>
      </c>
    </row>
    <row r="377" spans="2:44">
      <c r="B377" s="2533"/>
      <c r="C377" s="404" t="s">
        <v>244</v>
      </c>
      <c r="D377" s="2534"/>
      <c r="E377" s="1668" t="s">
        <v>816</v>
      </c>
      <c r="F377" s="1664"/>
      <c r="G377" s="1790"/>
      <c r="H377" s="1787"/>
      <c r="I377" s="1787"/>
      <c r="J377" s="1788"/>
      <c r="K377" s="2535" t="s">
        <v>1009</v>
      </c>
      <c r="L377" s="2102"/>
      <c r="M377" s="2103"/>
      <c r="N377" s="1483"/>
      <c r="O377" s="2098" t="s">
        <v>144</v>
      </c>
      <c r="P377" s="1710">
        <f>Q377/1000/0.04</f>
        <v>0</v>
      </c>
      <c r="Q377" s="1711"/>
      <c r="R377" s="1605"/>
      <c r="S377" s="1608"/>
      <c r="T377" s="1710">
        <f>U377/1000/0.04</f>
        <v>0.1</v>
      </c>
      <c r="U377" s="1725">
        <f>G382</f>
        <v>4</v>
      </c>
      <c r="V377" s="1605">
        <f t="shared" si="363"/>
        <v>0</v>
      </c>
      <c r="W377" s="1608">
        <f t="shared" si="364"/>
        <v>0</v>
      </c>
      <c r="X377" s="1605">
        <f t="shared" si="365"/>
        <v>0.1</v>
      </c>
      <c r="Y377" s="1530">
        <f t="shared" si="366"/>
        <v>4</v>
      </c>
      <c r="AA377" s="2081" t="s">
        <v>936</v>
      </c>
      <c r="AB377" s="2116">
        <f t="shared" ref="AB377:AG377" si="371">SUM(AB372:AB376)</f>
        <v>0</v>
      </c>
      <c r="AC377" s="2117">
        <f t="shared" si="371"/>
        <v>0</v>
      </c>
      <c r="AD377" s="2118">
        <f t="shared" si="371"/>
        <v>0</v>
      </c>
      <c r="AE377" s="2117">
        <f t="shared" si="371"/>
        <v>0</v>
      </c>
      <c r="AF377" s="2118">
        <f t="shared" si="371"/>
        <v>0</v>
      </c>
      <c r="AG377" s="2117">
        <f t="shared" si="371"/>
        <v>0</v>
      </c>
      <c r="AH377" s="2119">
        <f t="shared" si="340"/>
        <v>0</v>
      </c>
      <c r="AI377" s="2120">
        <f t="shared" si="341"/>
        <v>0</v>
      </c>
      <c r="AJ377" s="2119">
        <f t="shared" si="342"/>
        <v>0</v>
      </c>
      <c r="AK377" s="2121">
        <f t="shared" si="343"/>
        <v>0</v>
      </c>
      <c r="AM377" s="1414" t="s">
        <v>137</v>
      </c>
      <c r="AN377" s="1531">
        <f t="shared" si="353"/>
        <v>0</v>
      </c>
      <c r="AO377" s="1740">
        <f t="shared" si="354"/>
        <v>0</v>
      </c>
      <c r="AP377" s="2109"/>
      <c r="AQ377" s="2528">
        <f t="shared" si="370"/>
        <v>0</v>
      </c>
      <c r="AR377" s="2111">
        <f t="shared" si="370"/>
        <v>0</v>
      </c>
    </row>
    <row r="378" spans="2:44" ht="16.5" customHeight="1">
      <c r="B378" s="1676" t="s">
        <v>755</v>
      </c>
      <c r="C378" s="373" t="s">
        <v>1009</v>
      </c>
      <c r="D378" s="642">
        <v>200</v>
      </c>
      <c r="E378" s="2195" t="s">
        <v>100</v>
      </c>
      <c r="F378" s="2114" t="s">
        <v>101</v>
      </c>
      <c r="G378" s="2115" t="s">
        <v>102</v>
      </c>
      <c r="H378" s="2195" t="s">
        <v>100</v>
      </c>
      <c r="I378" s="2114" t="s">
        <v>101</v>
      </c>
      <c r="J378" s="2115" t="s">
        <v>102</v>
      </c>
      <c r="K378" s="2089" t="s">
        <v>100</v>
      </c>
      <c r="L378" s="2090" t="s">
        <v>101</v>
      </c>
      <c r="M378" s="2091" t="s">
        <v>102</v>
      </c>
      <c r="N378" s="2319"/>
      <c r="O378" s="1414" t="s">
        <v>50</v>
      </c>
      <c r="P378" s="1605">
        <f>I352+L358</f>
        <v>12</v>
      </c>
      <c r="Q378" s="2536">
        <f>J352+M358</f>
        <v>12</v>
      </c>
      <c r="R378" s="1605">
        <f>I364+I371</f>
        <v>11.5</v>
      </c>
      <c r="S378" s="1672">
        <f>J364+J371</f>
        <v>11.5</v>
      </c>
      <c r="T378" s="1605">
        <f>I384</f>
        <v>1.6</v>
      </c>
      <c r="U378" s="1624">
        <f>J384</f>
        <v>1.6</v>
      </c>
      <c r="V378" s="1605">
        <f t="shared" si="363"/>
        <v>23.5</v>
      </c>
      <c r="W378" s="1608">
        <f t="shared" si="364"/>
        <v>23.5</v>
      </c>
      <c r="X378" s="1605">
        <f t="shared" si="365"/>
        <v>13.1</v>
      </c>
      <c r="Y378" s="1530">
        <f t="shared" si="366"/>
        <v>13.1</v>
      </c>
      <c r="AA378" s="2129" t="s">
        <v>937</v>
      </c>
      <c r="AB378" s="2130">
        <f t="shared" ref="AB378:AG378" si="372">AB377+AB371</f>
        <v>96.89</v>
      </c>
      <c r="AC378" s="2130">
        <f t="shared" si="372"/>
        <v>79.040000000000006</v>
      </c>
      <c r="AD378" s="2374">
        <f t="shared" si="372"/>
        <v>194.52</v>
      </c>
      <c r="AE378" s="2537">
        <f t="shared" si="372"/>
        <v>156.33999999999997</v>
      </c>
      <c r="AF378" s="2130">
        <f t="shared" si="372"/>
        <v>0</v>
      </c>
      <c r="AG378" s="2130">
        <f t="shared" si="372"/>
        <v>0</v>
      </c>
      <c r="AH378" s="2506">
        <f>AB378+AD378</f>
        <v>291.41000000000003</v>
      </c>
      <c r="AI378" s="2134">
        <f>AC378+AE378</f>
        <v>235.38</v>
      </c>
      <c r="AJ378" s="2133">
        <f t="shared" ref="AJ378" si="373">AD378+AF378</f>
        <v>194.52</v>
      </c>
      <c r="AK378" s="2135">
        <f t="shared" ref="AK378" si="374">AE378+AG378</f>
        <v>156.33999999999997</v>
      </c>
      <c r="AM378" s="1414" t="s">
        <v>136</v>
      </c>
      <c r="AN378" s="1531">
        <f t="shared" si="353"/>
        <v>0</v>
      </c>
      <c r="AO378" s="1740">
        <f t="shared" si="354"/>
        <v>0</v>
      </c>
      <c r="AP378" s="2081" t="s">
        <v>936</v>
      </c>
      <c r="AQ378" s="2538">
        <f t="shared" si="370"/>
        <v>0</v>
      </c>
      <c r="AR378" s="1800">
        <f t="shared" si="370"/>
        <v>0</v>
      </c>
    </row>
    <row r="379" spans="2:44">
      <c r="B379" s="778"/>
      <c r="C379" s="695" t="s">
        <v>245</v>
      </c>
      <c r="D379" s="1482"/>
      <c r="E379" s="1693" t="s">
        <v>45</v>
      </c>
      <c r="F379" s="2314">
        <v>88</v>
      </c>
      <c r="G379" s="2539">
        <v>67</v>
      </c>
      <c r="H379" s="2011" t="s">
        <v>80</v>
      </c>
      <c r="I379" s="1803">
        <v>20</v>
      </c>
      <c r="J379" s="2470">
        <v>20</v>
      </c>
      <c r="K379" s="2291" t="s">
        <v>757</v>
      </c>
      <c r="L379" s="1803">
        <v>208</v>
      </c>
      <c r="M379" s="2012">
        <v>200</v>
      </c>
      <c r="N379" s="1483"/>
      <c r="O379" s="1414" t="s">
        <v>139</v>
      </c>
      <c r="P379" s="1605"/>
      <c r="Q379" s="1654"/>
      <c r="R379" s="1605">
        <f>D365</f>
        <v>30</v>
      </c>
      <c r="S379" s="1530">
        <f>D365</f>
        <v>30</v>
      </c>
      <c r="T379" s="1605"/>
      <c r="U379" s="1655"/>
      <c r="V379" s="1605">
        <f t="shared" si="363"/>
        <v>30</v>
      </c>
      <c r="W379" s="1608">
        <f t="shared" si="364"/>
        <v>30</v>
      </c>
      <c r="X379" s="1605">
        <f t="shared" si="365"/>
        <v>30</v>
      </c>
      <c r="Y379" s="1530">
        <f t="shared" si="366"/>
        <v>30</v>
      </c>
      <c r="AA379" s="2283" t="s">
        <v>415</v>
      </c>
      <c r="AB379" s="1820"/>
      <c r="AC379" s="2284"/>
      <c r="AD379" s="1657"/>
      <c r="AE379" s="1727"/>
      <c r="AF379" s="1657"/>
      <c r="AG379" s="2285"/>
      <c r="AH379" s="1528"/>
      <c r="AI379" s="2286"/>
      <c r="AJ379" s="1528"/>
      <c r="AK379" s="1530"/>
      <c r="AM379" s="1414" t="s">
        <v>77</v>
      </c>
      <c r="AN379" s="1531">
        <f t="shared" si="353"/>
        <v>0</v>
      </c>
      <c r="AO379" s="1740">
        <f t="shared" si="354"/>
        <v>0</v>
      </c>
      <c r="AP379" s="1798" t="s">
        <v>134</v>
      </c>
      <c r="AQ379" s="2449">
        <f t="shared" si="370"/>
        <v>291.41000000000003</v>
      </c>
      <c r="AR379" s="1800">
        <f t="shared" si="370"/>
        <v>235.38</v>
      </c>
    </row>
    <row r="380" spans="2:44">
      <c r="B380" s="2061" t="s">
        <v>778</v>
      </c>
      <c r="C380" s="2433" t="s">
        <v>777</v>
      </c>
      <c r="D380" s="642" t="s">
        <v>805</v>
      </c>
      <c r="E380" s="1559" t="s">
        <v>91</v>
      </c>
      <c r="F380" s="1620">
        <v>34</v>
      </c>
      <c r="G380" s="2149">
        <v>33</v>
      </c>
      <c r="H380" s="1100" t="s">
        <v>82</v>
      </c>
      <c r="I380" s="1620">
        <v>0.9</v>
      </c>
      <c r="J380" s="2139">
        <v>0.9</v>
      </c>
      <c r="K380" s="778"/>
      <c r="L380" s="10"/>
      <c r="M380" s="1482"/>
      <c r="N380" s="1483"/>
      <c r="O380" s="1414" t="s">
        <v>444</v>
      </c>
      <c r="P380" s="1605"/>
      <c r="Q380" s="1654"/>
      <c r="R380" s="1605">
        <f>I369</f>
        <v>1</v>
      </c>
      <c r="S380" s="1530">
        <f>J369</f>
        <v>1</v>
      </c>
      <c r="T380" s="1605"/>
      <c r="U380" s="1655"/>
      <c r="V380" s="1605">
        <f t="shared" si="363"/>
        <v>1</v>
      </c>
      <c r="W380" s="1608">
        <f t="shared" si="364"/>
        <v>1</v>
      </c>
      <c r="X380" s="1605">
        <f t="shared" si="365"/>
        <v>1</v>
      </c>
      <c r="Y380" s="1530">
        <f t="shared" si="366"/>
        <v>1</v>
      </c>
      <c r="AA380" s="1819" t="s">
        <v>547</v>
      </c>
      <c r="AB380" s="2143"/>
      <c r="AC380" s="1821"/>
      <c r="AD380" s="1657"/>
      <c r="AE380" s="1532"/>
      <c r="AF380" s="1657"/>
      <c r="AG380" s="2144"/>
      <c r="AH380" s="1528">
        <f t="shared" ref="AH380" si="375">AB380+AD380</f>
        <v>0</v>
      </c>
      <c r="AI380" s="1813">
        <f t="shared" ref="AI380" si="376">AC380+AE380</f>
        <v>0</v>
      </c>
      <c r="AJ380" s="1528">
        <f t="shared" ref="AJ380" si="377">AD380+AF380</f>
        <v>0</v>
      </c>
      <c r="AK380" s="1814">
        <f t="shared" ref="AK380" si="378">AE380+AG380</f>
        <v>0</v>
      </c>
      <c r="AM380" s="1414" t="s">
        <v>54</v>
      </c>
      <c r="AN380" s="1531">
        <f t="shared" si="353"/>
        <v>2.06</v>
      </c>
      <c r="AO380" s="1740">
        <f t="shared" si="354"/>
        <v>2.06</v>
      </c>
      <c r="AP380" s="1815" t="s">
        <v>415</v>
      </c>
      <c r="AQ380" s="1512"/>
      <c r="AR380" s="1482"/>
    </row>
    <row r="381" spans="2:44">
      <c r="B381" s="2009" t="s">
        <v>1001</v>
      </c>
      <c r="C381" s="1068" t="s">
        <v>815</v>
      </c>
      <c r="D381" s="2540"/>
      <c r="E381" s="1571" t="s">
        <v>492</v>
      </c>
      <c r="F381" s="1773">
        <v>4</v>
      </c>
      <c r="G381" s="2379">
        <v>4</v>
      </c>
      <c r="H381" s="2221" t="s">
        <v>79</v>
      </c>
      <c r="I381" s="1741">
        <v>0.9</v>
      </c>
      <c r="J381" s="2142">
        <v>0.9</v>
      </c>
      <c r="K381" s="778"/>
      <c r="L381" s="10"/>
      <c r="M381" s="1482"/>
      <c r="N381" s="1483"/>
      <c r="O381" s="1414" t="s">
        <v>137</v>
      </c>
      <c r="P381" s="1605"/>
      <c r="Q381" s="1654"/>
      <c r="R381" s="1605"/>
      <c r="S381" s="1530"/>
      <c r="T381" s="1605"/>
      <c r="U381" s="1655"/>
      <c r="V381" s="1605">
        <f t="shared" si="363"/>
        <v>0</v>
      </c>
      <c r="W381" s="1608">
        <f t="shared" si="364"/>
        <v>0</v>
      </c>
      <c r="X381" s="1605">
        <f t="shared" si="365"/>
        <v>0</v>
      </c>
      <c r="Y381" s="1530">
        <f t="shared" si="366"/>
        <v>0</v>
      </c>
      <c r="AA381" s="1828" t="s">
        <v>416</v>
      </c>
      <c r="AB381" s="1829"/>
      <c r="AC381" s="1830"/>
      <c r="AD381" s="1657"/>
      <c r="AE381" s="2147"/>
      <c r="AF381" s="1528"/>
      <c r="AG381" s="1834"/>
      <c r="AH381" s="1528">
        <f t="shared" ref="AH381:AK383" si="379">AB381+AD381</f>
        <v>0</v>
      </c>
      <c r="AI381" s="1813">
        <f t="shared" si="379"/>
        <v>0</v>
      </c>
      <c r="AJ381" s="1528">
        <f t="shared" si="379"/>
        <v>0</v>
      </c>
      <c r="AK381" s="1814">
        <f t="shared" si="379"/>
        <v>0</v>
      </c>
      <c r="AM381" s="1414" t="s">
        <v>116</v>
      </c>
      <c r="AN381" s="1531">
        <f t="shared" si="353"/>
        <v>0</v>
      </c>
      <c r="AO381" s="1740">
        <f t="shared" si="354"/>
        <v>0</v>
      </c>
      <c r="AP381" s="1819" t="s">
        <v>547</v>
      </c>
      <c r="AQ381" s="1713">
        <f t="shared" ref="AQ381:AQ396" si="380">AB380+AD380+AF380</f>
        <v>0</v>
      </c>
      <c r="AR381" s="1532">
        <f t="shared" ref="AR381:AR396" si="381">AC380+AE380+AG380</f>
        <v>0</v>
      </c>
    </row>
    <row r="382" spans="2:44">
      <c r="B382" s="1723" t="s">
        <v>9</v>
      </c>
      <c r="C382" s="658" t="s">
        <v>780</v>
      </c>
      <c r="D382" s="246">
        <v>20</v>
      </c>
      <c r="E382" s="1559" t="s">
        <v>164</v>
      </c>
      <c r="F382" s="1741" t="s">
        <v>781</v>
      </c>
      <c r="G382" s="2142">
        <v>4</v>
      </c>
      <c r="H382" s="2219" t="s">
        <v>759</v>
      </c>
      <c r="I382" s="1560">
        <v>1E-3</v>
      </c>
      <c r="J382" s="2139">
        <v>1E-3</v>
      </c>
      <c r="K382" s="778"/>
      <c r="L382" s="10"/>
      <c r="M382" s="1482"/>
      <c r="N382" s="1483"/>
      <c r="O382" s="1414" t="s">
        <v>136</v>
      </c>
      <c r="P382" s="1605"/>
      <c r="Q382" s="1654"/>
      <c r="R382" s="1605"/>
      <c r="S382" s="1530"/>
      <c r="T382" s="1605"/>
      <c r="U382" s="1655"/>
      <c r="V382" s="1605">
        <f t="shared" si="363"/>
        <v>0</v>
      </c>
      <c r="W382" s="1608">
        <f t="shared" si="364"/>
        <v>0</v>
      </c>
      <c r="X382" s="1605">
        <f t="shared" si="365"/>
        <v>0</v>
      </c>
      <c r="Y382" s="1530">
        <f t="shared" si="366"/>
        <v>0</v>
      </c>
      <c r="AA382" s="1840" t="s">
        <v>417</v>
      </c>
      <c r="AB382" s="1525"/>
      <c r="AC382" s="1841"/>
      <c r="AD382" s="1657">
        <f>L375</f>
        <v>143</v>
      </c>
      <c r="AE382" s="2152">
        <f>D368</f>
        <v>100</v>
      </c>
      <c r="AF382" s="1812"/>
      <c r="AG382" s="1844"/>
      <c r="AH382" s="1528">
        <f t="shared" si="379"/>
        <v>143</v>
      </c>
      <c r="AI382" s="1813">
        <f t="shared" si="379"/>
        <v>100</v>
      </c>
      <c r="AJ382" s="1528">
        <f t="shared" si="379"/>
        <v>143</v>
      </c>
      <c r="AK382" s="1814">
        <f t="shared" si="379"/>
        <v>100</v>
      </c>
      <c r="AM382" s="1849" t="s">
        <v>167</v>
      </c>
      <c r="AN382" s="1531">
        <f t="shared" si="353"/>
        <v>3.2984</v>
      </c>
      <c r="AO382" s="1740">
        <f t="shared" si="354"/>
        <v>3.2984</v>
      </c>
      <c r="AP382" s="1824" t="s">
        <v>416</v>
      </c>
      <c r="AQ382" s="1713">
        <f t="shared" si="380"/>
        <v>0</v>
      </c>
      <c r="AR382" s="1532">
        <f t="shared" si="381"/>
        <v>0</v>
      </c>
    </row>
    <row r="383" spans="2:44">
      <c r="B383" s="778"/>
      <c r="C383" s="1731"/>
      <c r="D383" s="1482"/>
      <c r="E383" s="1559" t="s">
        <v>82</v>
      </c>
      <c r="F383" s="1620">
        <v>2</v>
      </c>
      <c r="G383" s="2302">
        <v>2</v>
      </c>
      <c r="H383" s="256" t="s">
        <v>83</v>
      </c>
      <c r="I383" s="2148">
        <v>0.16</v>
      </c>
      <c r="J383" s="2302">
        <v>0.16</v>
      </c>
      <c r="K383" s="778"/>
      <c r="L383" s="10"/>
      <c r="M383" s="1482"/>
      <c r="N383" s="1483"/>
      <c r="O383" s="1414" t="s">
        <v>77</v>
      </c>
      <c r="P383" s="1605"/>
      <c r="Q383" s="1654"/>
      <c r="R383" s="1605"/>
      <c r="S383" s="1530"/>
      <c r="T383" s="1605"/>
      <c r="U383" s="1655"/>
      <c r="V383" s="1605">
        <f t="shared" si="363"/>
        <v>0</v>
      </c>
      <c r="W383" s="1608">
        <f t="shared" si="364"/>
        <v>0</v>
      </c>
      <c r="X383" s="1605">
        <f t="shared" si="365"/>
        <v>0</v>
      </c>
      <c r="Y383" s="1530">
        <f t="shared" si="366"/>
        <v>0</v>
      </c>
      <c r="AA383" s="1846" t="s">
        <v>418</v>
      </c>
      <c r="AB383" s="1525"/>
      <c r="AC383" s="1841"/>
      <c r="AD383" s="1657"/>
      <c r="AE383" s="2152"/>
      <c r="AF383" s="1528"/>
      <c r="AG383" s="1844"/>
      <c r="AH383" s="1528">
        <f t="shared" si="379"/>
        <v>0</v>
      </c>
      <c r="AI383" s="1813">
        <f t="shared" si="379"/>
        <v>0</v>
      </c>
      <c r="AJ383" s="1528">
        <f t="shared" si="379"/>
        <v>0</v>
      </c>
      <c r="AK383" s="1814">
        <f t="shared" si="379"/>
        <v>0</v>
      </c>
      <c r="AM383" s="1866" t="s">
        <v>163</v>
      </c>
      <c r="AN383" s="1531">
        <f t="shared" si="353"/>
        <v>1.7399999999999999E-2</v>
      </c>
      <c r="AO383" s="1740">
        <f t="shared" si="354"/>
        <v>1.7399999999999999E-2</v>
      </c>
      <c r="AP383" s="1835" t="s">
        <v>417</v>
      </c>
      <c r="AQ383" s="1531">
        <f t="shared" si="380"/>
        <v>143</v>
      </c>
      <c r="AR383" s="1532">
        <f t="shared" si="381"/>
        <v>100</v>
      </c>
    </row>
    <row r="384" spans="2:44">
      <c r="B384" s="778"/>
      <c r="C384" s="1731"/>
      <c r="D384" s="1482"/>
      <c r="E384" s="1559" t="s">
        <v>779</v>
      </c>
      <c r="F384" s="1620">
        <v>4</v>
      </c>
      <c r="G384" s="2139">
        <v>4</v>
      </c>
      <c r="H384" s="256" t="s">
        <v>50</v>
      </c>
      <c r="I384" s="1741">
        <v>1.6</v>
      </c>
      <c r="J384" s="2142">
        <v>1.6</v>
      </c>
      <c r="K384" s="778"/>
      <c r="L384" s="10"/>
      <c r="M384" s="1482"/>
      <c r="N384" s="1483"/>
      <c r="O384" s="1201" t="s">
        <v>445</v>
      </c>
      <c r="P384" s="1605">
        <f>L359+F356</f>
        <v>0.85</v>
      </c>
      <c r="Q384" s="1654">
        <f>M359+G356</f>
        <v>0.85</v>
      </c>
      <c r="R384" s="1605">
        <f>F373+I365+L369</f>
        <v>1.05</v>
      </c>
      <c r="S384" s="1530">
        <f>G373+M369+J365</f>
        <v>1.05</v>
      </c>
      <c r="T384" s="1710">
        <f>I383</f>
        <v>0.16</v>
      </c>
      <c r="U384" s="1655">
        <f>J383</f>
        <v>0.16</v>
      </c>
      <c r="V384" s="1605">
        <f t="shared" si="363"/>
        <v>1.9</v>
      </c>
      <c r="W384" s="1608">
        <f t="shared" si="364"/>
        <v>1.9</v>
      </c>
      <c r="X384" s="1605">
        <f t="shared" si="365"/>
        <v>1.21</v>
      </c>
      <c r="Y384" s="1530">
        <f t="shared" si="366"/>
        <v>1.21</v>
      </c>
      <c r="AA384" s="1855" t="s">
        <v>419</v>
      </c>
      <c r="AB384" s="1610"/>
      <c r="AC384" s="1856"/>
      <c r="AD384" s="1737"/>
      <c r="AE384" s="2299"/>
      <c r="AF384" s="1614"/>
      <c r="AG384" s="1860"/>
      <c r="AH384" s="1614">
        <f>AB384+AD384</f>
        <v>0</v>
      </c>
      <c r="AI384" s="1861"/>
      <c r="AJ384" s="1614">
        <f t="shared" ref="AJ384:AJ396" si="382">AD384+AF384</f>
        <v>0</v>
      </c>
      <c r="AK384" s="1862"/>
      <c r="AM384" s="1882" t="s">
        <v>409</v>
      </c>
      <c r="AN384" s="1531">
        <f t="shared" si="353"/>
        <v>2.9</v>
      </c>
      <c r="AO384" s="1740">
        <f t="shared" si="354"/>
        <v>2.9</v>
      </c>
      <c r="AP384" s="1845" t="s">
        <v>418</v>
      </c>
      <c r="AQ384" s="1531">
        <f t="shared" si="380"/>
        <v>0</v>
      </c>
      <c r="AR384" s="1532">
        <f t="shared" si="381"/>
        <v>0</v>
      </c>
    </row>
    <row r="385" spans="2:47">
      <c r="B385" s="1777" t="s">
        <v>401</v>
      </c>
      <c r="C385" s="1778"/>
      <c r="D385" s="1837">
        <f>D378+D382+100+20</f>
        <v>340</v>
      </c>
      <c r="E385" s="1377" t="s">
        <v>89</v>
      </c>
      <c r="F385" s="1838">
        <v>2</v>
      </c>
      <c r="G385" s="2541">
        <v>2</v>
      </c>
      <c r="H385" s="2542"/>
      <c r="I385" s="1150"/>
      <c r="J385" s="1150"/>
      <c r="K385" s="203"/>
      <c r="L385" s="1150"/>
      <c r="M385" s="214"/>
      <c r="N385" s="1483"/>
      <c r="O385" s="1414" t="s">
        <v>446</v>
      </c>
      <c r="P385" s="1605"/>
      <c r="Q385" s="1654"/>
      <c r="R385" s="1605"/>
      <c r="S385" s="1530"/>
      <c r="T385" s="1605"/>
      <c r="U385" s="1655"/>
      <c r="V385" s="1605">
        <f t="shared" si="363"/>
        <v>0</v>
      </c>
      <c r="W385" s="1608">
        <f t="shared" si="364"/>
        <v>0</v>
      </c>
      <c r="X385" s="1605">
        <f t="shared" si="365"/>
        <v>0</v>
      </c>
      <c r="Y385" s="1530">
        <f t="shared" si="366"/>
        <v>0</v>
      </c>
      <c r="AA385" s="1872" t="s">
        <v>420</v>
      </c>
      <c r="AB385" s="2508">
        <f t="shared" ref="AB385:AG385" si="383">SUM(AB380:AB384)</f>
        <v>0</v>
      </c>
      <c r="AC385" s="1874">
        <f t="shared" si="383"/>
        <v>0</v>
      </c>
      <c r="AD385" s="1875">
        <f t="shared" si="383"/>
        <v>143</v>
      </c>
      <c r="AE385" s="2169">
        <f t="shared" si="383"/>
        <v>100</v>
      </c>
      <c r="AF385" s="1877">
        <f t="shared" si="383"/>
        <v>0</v>
      </c>
      <c r="AG385" s="1878">
        <f t="shared" si="383"/>
        <v>0</v>
      </c>
      <c r="AH385" s="1877">
        <f>AB385+AD385</f>
        <v>143</v>
      </c>
      <c r="AI385" s="1879">
        <f>AC385+AE385</f>
        <v>100</v>
      </c>
      <c r="AJ385" s="1877">
        <f t="shared" si="382"/>
        <v>143</v>
      </c>
      <c r="AK385" s="1880">
        <f>AE385+AG385</f>
        <v>100</v>
      </c>
      <c r="AM385" s="1894" t="s">
        <v>135</v>
      </c>
      <c r="AN385" s="1618">
        <f t="shared" si="353"/>
        <v>0.38</v>
      </c>
      <c r="AO385" s="1904">
        <f t="shared" si="354"/>
        <v>0.38</v>
      </c>
      <c r="AP385" s="1848" t="s">
        <v>419</v>
      </c>
      <c r="AQ385" s="1618">
        <f t="shared" si="380"/>
        <v>0</v>
      </c>
      <c r="AR385" s="1619">
        <f t="shared" si="381"/>
        <v>0</v>
      </c>
    </row>
    <row r="386" spans="2:47">
      <c r="N386" s="1483"/>
      <c r="O386" s="1849" t="s">
        <v>167</v>
      </c>
      <c r="P386" s="1850">
        <f t="shared" ref="P386:U386" si="384">P387+P388+P389+P390</f>
        <v>1.2894000000000001</v>
      </c>
      <c r="Q386" s="1851">
        <f t="shared" si="384"/>
        <v>1.2894000000000001</v>
      </c>
      <c r="R386" s="1850">
        <f t="shared" si="384"/>
        <v>2.008</v>
      </c>
      <c r="S386" s="1852">
        <f t="shared" si="384"/>
        <v>2.008</v>
      </c>
      <c r="T386" s="1853">
        <f t="shared" si="384"/>
        <v>1E-3</v>
      </c>
      <c r="U386" s="1854">
        <f t="shared" si="384"/>
        <v>1E-3</v>
      </c>
      <c r="V386" s="1605">
        <f t="shared" si="363"/>
        <v>3.2974000000000001</v>
      </c>
      <c r="W386" s="1608">
        <f t="shared" si="364"/>
        <v>3.2974000000000001</v>
      </c>
      <c r="X386" s="1605">
        <f t="shared" si="365"/>
        <v>2.0089999999999999</v>
      </c>
      <c r="Y386" s="1530">
        <f t="shared" si="366"/>
        <v>2.0089999999999999</v>
      </c>
      <c r="AA386" s="1881" t="s">
        <v>429</v>
      </c>
      <c r="AB386" s="1887">
        <f>I351</f>
        <v>20</v>
      </c>
      <c r="AC386" s="1888">
        <f>J351</f>
        <v>20</v>
      </c>
      <c r="AD386" s="1889"/>
      <c r="AE386" s="1890"/>
      <c r="AF386" s="1887"/>
      <c r="AG386" s="1888"/>
      <c r="AH386" s="1509"/>
      <c r="AI386" s="1891"/>
      <c r="AJ386" s="1509">
        <f t="shared" si="382"/>
        <v>0</v>
      </c>
      <c r="AK386" s="1892"/>
      <c r="AM386" s="1286" t="s">
        <v>98</v>
      </c>
      <c r="AN386" s="1913">
        <f>P391+R391+T391</f>
        <v>4</v>
      </c>
      <c r="AO386" s="1914">
        <f>Q391+S391+U391</f>
        <v>4</v>
      </c>
      <c r="AP386" s="1863" t="s">
        <v>420</v>
      </c>
      <c r="AQ386" s="1864">
        <f t="shared" si="380"/>
        <v>143</v>
      </c>
      <c r="AR386" s="1865">
        <f t="shared" si="381"/>
        <v>100</v>
      </c>
    </row>
    <row r="387" spans="2:47">
      <c r="E387" s="1653"/>
      <c r="F387" s="10"/>
      <c r="G387" s="2177"/>
      <c r="N387" s="1483"/>
      <c r="O387" s="1866" t="s">
        <v>163</v>
      </c>
      <c r="P387" s="1867">
        <f>F355</f>
        <v>9.4000000000000004E-3</v>
      </c>
      <c r="Q387" s="1868">
        <f>G355</f>
        <v>9.4000000000000004E-3</v>
      </c>
      <c r="R387" s="1867">
        <f>F374</f>
        <v>8.0000000000000002E-3</v>
      </c>
      <c r="S387" s="1869">
        <f>G374</f>
        <v>8.0000000000000002E-3</v>
      </c>
      <c r="T387" s="1870"/>
      <c r="U387" s="1868"/>
      <c r="V387" s="1871">
        <f>P387+R387</f>
        <v>1.7399999999999999E-2</v>
      </c>
      <c r="W387" s="1869">
        <f t="shared" si="364"/>
        <v>1.7399999999999999E-2</v>
      </c>
      <c r="X387" s="1636">
        <f t="shared" si="365"/>
        <v>8.0000000000000002E-3</v>
      </c>
      <c r="Y387" s="1869">
        <f t="shared" si="366"/>
        <v>8.0000000000000002E-3</v>
      </c>
      <c r="AA387" s="1893" t="s">
        <v>430</v>
      </c>
      <c r="AB387" s="1899"/>
      <c r="AC387" s="1900"/>
      <c r="AD387" s="1901"/>
      <c r="AE387" s="1902"/>
      <c r="AF387" s="1899"/>
      <c r="AG387" s="1900"/>
      <c r="AH387" s="1528">
        <f t="shared" ref="AH387:AI389" si="385">AB387+AD387</f>
        <v>0</v>
      </c>
      <c r="AI387" s="1903">
        <f t="shared" si="385"/>
        <v>0</v>
      </c>
      <c r="AJ387" s="1528">
        <f t="shared" si="382"/>
        <v>0</v>
      </c>
      <c r="AK387" s="1638">
        <f t="shared" ref="AK387:AK392" si="386">AE387+AG387</f>
        <v>0</v>
      </c>
      <c r="AP387" s="1881" t="s">
        <v>429</v>
      </c>
      <c r="AQ387" s="1512">
        <f t="shared" si="380"/>
        <v>20</v>
      </c>
      <c r="AR387" s="1513">
        <f t="shared" si="381"/>
        <v>20</v>
      </c>
      <c r="AT387" s="10"/>
      <c r="AU387" s="10"/>
    </row>
    <row r="388" spans="2:47">
      <c r="N388" s="1483"/>
      <c r="O388" s="1882" t="s">
        <v>409</v>
      </c>
      <c r="P388" s="1883">
        <f>G357</f>
        <v>0.9</v>
      </c>
      <c r="Q388" s="1884">
        <f>G357</f>
        <v>0.9</v>
      </c>
      <c r="R388" s="1883">
        <f>M371+G376</f>
        <v>2</v>
      </c>
      <c r="S388" s="1885">
        <f>M371+G376</f>
        <v>2</v>
      </c>
      <c r="T388" s="1886"/>
      <c r="U388" s="1884"/>
      <c r="V388" s="1871">
        <f>P388+R388</f>
        <v>2.9</v>
      </c>
      <c r="W388" s="1869">
        <f t="shared" si="364"/>
        <v>2.9</v>
      </c>
      <c r="X388" s="1636">
        <f t="shared" si="365"/>
        <v>2</v>
      </c>
      <c r="Y388" s="1869">
        <f t="shared" si="366"/>
        <v>2</v>
      </c>
      <c r="AA388" s="1905" t="s">
        <v>499</v>
      </c>
      <c r="AB388" s="1907"/>
      <c r="AC388" s="1908"/>
      <c r="AD388" s="1909"/>
      <c r="AE388" s="1910"/>
      <c r="AF388" s="1907"/>
      <c r="AG388" s="1908"/>
      <c r="AH388" s="1614">
        <f t="shared" si="385"/>
        <v>0</v>
      </c>
      <c r="AI388" s="1911">
        <f t="shared" si="385"/>
        <v>0</v>
      </c>
      <c r="AJ388" s="1614">
        <f t="shared" si="382"/>
        <v>0</v>
      </c>
      <c r="AK388" s="1912">
        <f t="shared" si="386"/>
        <v>0</v>
      </c>
      <c r="AP388" s="1893" t="s">
        <v>430</v>
      </c>
      <c r="AQ388" s="1531">
        <f t="shared" si="380"/>
        <v>0</v>
      </c>
      <c r="AR388" s="1532">
        <f t="shared" si="381"/>
        <v>0</v>
      </c>
      <c r="AT388" s="10"/>
      <c r="AU388" s="10"/>
    </row>
    <row r="389" spans="2:47">
      <c r="M389" s="10"/>
      <c r="N389" s="1483"/>
      <c r="O389" s="1894" t="s">
        <v>135</v>
      </c>
      <c r="P389" s="1895">
        <f>I353+L356</f>
        <v>0.38</v>
      </c>
      <c r="Q389" s="1896">
        <f>J353+M356</f>
        <v>0.38</v>
      </c>
      <c r="R389" s="1895"/>
      <c r="S389" s="1897"/>
      <c r="T389" s="1898"/>
      <c r="U389" s="1896"/>
      <c r="V389" s="1871">
        <f>P389+R389</f>
        <v>0.38</v>
      </c>
      <c r="W389" s="1869">
        <f t="shared" si="364"/>
        <v>0.38</v>
      </c>
      <c r="X389" s="1636">
        <f t="shared" si="365"/>
        <v>0</v>
      </c>
      <c r="Y389" s="1869">
        <f t="shared" si="366"/>
        <v>0</v>
      </c>
      <c r="AA389" s="1915" t="s">
        <v>432</v>
      </c>
      <c r="AB389" s="1925">
        <f t="shared" ref="AB389:AG389" si="387">AB386+AB387+AB388</f>
        <v>20</v>
      </c>
      <c r="AC389" s="1633">
        <f t="shared" si="387"/>
        <v>20</v>
      </c>
      <c r="AD389" s="1926">
        <f t="shared" si="387"/>
        <v>0</v>
      </c>
      <c r="AE389" s="1630">
        <f t="shared" si="387"/>
        <v>0</v>
      </c>
      <c r="AF389" s="1925">
        <f t="shared" si="387"/>
        <v>0</v>
      </c>
      <c r="AG389" s="1633">
        <f t="shared" si="387"/>
        <v>0</v>
      </c>
      <c r="AH389" s="1631">
        <f t="shared" si="385"/>
        <v>20</v>
      </c>
      <c r="AI389" s="1632">
        <f t="shared" si="385"/>
        <v>20</v>
      </c>
      <c r="AJ389" s="1631">
        <f t="shared" si="382"/>
        <v>0</v>
      </c>
      <c r="AK389" s="1633">
        <f t="shared" si="386"/>
        <v>0</v>
      </c>
      <c r="AP389" s="1905" t="s">
        <v>431</v>
      </c>
      <c r="AQ389" s="1618">
        <f t="shared" si="380"/>
        <v>0</v>
      </c>
      <c r="AR389" s="1619">
        <f t="shared" si="381"/>
        <v>0</v>
      </c>
      <c r="AT389" s="10"/>
      <c r="AU389" s="10"/>
    </row>
    <row r="390" spans="2:47">
      <c r="M390" s="10"/>
      <c r="N390" s="1483"/>
      <c r="O390" s="1894" t="s">
        <v>462</v>
      </c>
      <c r="P390" s="1895"/>
      <c r="Q390" s="1896"/>
      <c r="R390" s="1895"/>
      <c r="S390" s="1897"/>
      <c r="T390" s="1898">
        <f>I382</f>
        <v>1E-3</v>
      </c>
      <c r="U390" s="1896">
        <f>J382</f>
        <v>1E-3</v>
      </c>
      <c r="V390" s="1871">
        <f>P390+R390</f>
        <v>0</v>
      </c>
      <c r="W390" s="1869">
        <f t="shared" si="364"/>
        <v>0</v>
      </c>
      <c r="X390" s="1636">
        <f>R390+T390</f>
        <v>1E-3</v>
      </c>
      <c r="Y390" s="1869">
        <f t="shared" si="366"/>
        <v>1E-3</v>
      </c>
      <c r="AA390" s="1927" t="s">
        <v>424</v>
      </c>
      <c r="AB390" s="1505"/>
      <c r="AC390" s="1928"/>
      <c r="AD390" s="1509"/>
      <c r="AE390" s="1929"/>
      <c r="AF390" s="1505"/>
      <c r="AG390" s="1928"/>
      <c r="AH390" s="1509"/>
      <c r="AI390" s="1930">
        <f>AC390+AE390</f>
        <v>0</v>
      </c>
      <c r="AJ390" s="1509">
        <f t="shared" si="382"/>
        <v>0</v>
      </c>
      <c r="AK390" s="1931">
        <f t="shared" si="386"/>
        <v>0</v>
      </c>
      <c r="AP390" s="1915" t="s">
        <v>432</v>
      </c>
      <c r="AQ390" s="1631">
        <f t="shared" si="380"/>
        <v>20</v>
      </c>
      <c r="AR390" s="1629">
        <f t="shared" si="381"/>
        <v>20</v>
      </c>
      <c r="AS390" s="1916"/>
      <c r="AT390" s="10"/>
      <c r="AU390" s="10"/>
    </row>
    <row r="391" spans="2:47">
      <c r="M391" s="10"/>
      <c r="N391" s="1483"/>
      <c r="O391" s="1286" t="s">
        <v>98</v>
      </c>
      <c r="P391" s="1918"/>
      <c r="Q391" s="1919"/>
      <c r="R391" s="1918"/>
      <c r="S391" s="1920"/>
      <c r="T391" s="1921">
        <f>F384</f>
        <v>4</v>
      </c>
      <c r="U391" s="1922">
        <f>G384</f>
        <v>4</v>
      </c>
      <c r="V391" s="1923">
        <f>P391+R391</f>
        <v>0</v>
      </c>
      <c r="W391" s="1924">
        <f t="shared" si="364"/>
        <v>0</v>
      </c>
      <c r="X391" s="1923">
        <f>R391+T391</f>
        <v>4</v>
      </c>
      <c r="Y391" s="1924">
        <f t="shared" si="366"/>
        <v>4</v>
      </c>
      <c r="AA391" s="1932" t="s">
        <v>425</v>
      </c>
      <c r="AB391" s="1610">
        <f>F350</f>
        <v>82.24</v>
      </c>
      <c r="AC391" s="1934">
        <f>G350</f>
        <v>67.02</v>
      </c>
      <c r="AD391" s="1614"/>
      <c r="AE391" s="1935"/>
      <c r="AF391" s="1610"/>
      <c r="AG391" s="1934"/>
      <c r="AH391" s="1614">
        <f>AB391+AD391</f>
        <v>82.24</v>
      </c>
      <c r="AI391" s="1936">
        <f>AC391+AE391</f>
        <v>67.02</v>
      </c>
      <c r="AJ391" s="1614">
        <f t="shared" si="382"/>
        <v>0</v>
      </c>
      <c r="AK391" s="1937">
        <f t="shared" si="386"/>
        <v>0</v>
      </c>
      <c r="AP391" s="1927" t="s">
        <v>273</v>
      </c>
      <c r="AQ391" s="1512">
        <f t="shared" si="380"/>
        <v>0</v>
      </c>
      <c r="AR391" s="1513">
        <f t="shared" si="381"/>
        <v>0</v>
      </c>
      <c r="AS391" s="1916"/>
      <c r="AT391" s="10"/>
      <c r="AU391" s="10"/>
    </row>
    <row r="392" spans="2:47">
      <c r="M392" s="10"/>
      <c r="N392" s="1483"/>
      <c r="AA392" s="1939" t="s">
        <v>421</v>
      </c>
      <c r="AB392" s="1949">
        <f t="shared" ref="AB392:AG392" si="388">SUM(AB390:AB391)</f>
        <v>82.24</v>
      </c>
      <c r="AC392" s="1950">
        <f t="shared" si="388"/>
        <v>67.02</v>
      </c>
      <c r="AD392" s="1951">
        <f t="shared" si="388"/>
        <v>0</v>
      </c>
      <c r="AE392" s="1941">
        <f t="shared" si="388"/>
        <v>0</v>
      </c>
      <c r="AF392" s="1949">
        <f t="shared" si="388"/>
        <v>0</v>
      </c>
      <c r="AG392" s="1950">
        <f t="shared" si="388"/>
        <v>0</v>
      </c>
      <c r="AH392" s="1940">
        <f>AB392+AD392</f>
        <v>82.24</v>
      </c>
      <c r="AI392" s="1952">
        <f>AC392+AE392</f>
        <v>67.02</v>
      </c>
      <c r="AJ392" s="1940">
        <f t="shared" si="382"/>
        <v>0</v>
      </c>
      <c r="AK392" s="1953">
        <f t="shared" si="386"/>
        <v>0</v>
      </c>
      <c r="AP392" s="1932" t="s">
        <v>152</v>
      </c>
      <c r="AQ392" s="1618">
        <f t="shared" si="380"/>
        <v>82.24</v>
      </c>
      <c r="AR392" s="1619">
        <f t="shared" si="381"/>
        <v>67.02</v>
      </c>
      <c r="AS392" s="1916"/>
      <c r="AT392" s="10"/>
      <c r="AU392" s="10"/>
    </row>
    <row r="393" spans="2:47">
      <c r="M393" s="1772"/>
      <c r="N393" s="1483"/>
      <c r="AA393" s="1955" t="s">
        <v>271</v>
      </c>
      <c r="AB393" s="1887"/>
      <c r="AC393" s="1957"/>
      <c r="AD393" s="1889"/>
      <c r="AE393" s="1958"/>
      <c r="AF393" s="1887"/>
      <c r="AG393" s="1957"/>
      <c r="AH393" s="1509"/>
      <c r="AI393" s="1959"/>
      <c r="AJ393" s="1509">
        <f t="shared" si="382"/>
        <v>0</v>
      </c>
      <c r="AK393" s="1960"/>
      <c r="AP393" s="1939" t="s">
        <v>421</v>
      </c>
      <c r="AQ393" s="1940">
        <f t="shared" si="380"/>
        <v>82.24</v>
      </c>
      <c r="AR393" s="1941">
        <f t="shared" si="381"/>
        <v>67.02</v>
      </c>
      <c r="AS393" s="38"/>
      <c r="AT393" s="10"/>
      <c r="AU393" s="10"/>
    </row>
    <row r="394" spans="2:47">
      <c r="M394" s="1942"/>
      <c r="N394" s="1483"/>
      <c r="S394" s="1947"/>
      <c r="U394" s="1947"/>
      <c r="W394" s="1948"/>
      <c r="Y394" s="1948"/>
      <c r="AA394" s="1962" t="s">
        <v>103</v>
      </c>
      <c r="AB394" s="1899"/>
      <c r="AC394" s="1965"/>
      <c r="AD394" s="1901"/>
      <c r="AE394" s="1966"/>
      <c r="AF394" s="1899"/>
      <c r="AG394" s="1965"/>
      <c r="AH394" s="1528">
        <f t="shared" ref="AH394:AI396" si="389">AB394+AD394</f>
        <v>0</v>
      </c>
      <c r="AI394" s="1967">
        <f t="shared" si="389"/>
        <v>0</v>
      </c>
      <c r="AJ394" s="1528">
        <f t="shared" si="382"/>
        <v>0</v>
      </c>
      <c r="AK394" s="1968">
        <f>AE394+AG394</f>
        <v>0</v>
      </c>
      <c r="AP394" s="2543" t="s">
        <v>271</v>
      </c>
      <c r="AQ394" s="1596">
        <f t="shared" si="380"/>
        <v>0</v>
      </c>
      <c r="AR394" s="2544">
        <f t="shared" si="381"/>
        <v>0</v>
      </c>
      <c r="AS394" s="38"/>
      <c r="AT394" s="10"/>
      <c r="AU394" s="10"/>
    </row>
    <row r="395" spans="2:47">
      <c r="M395" s="1942"/>
      <c r="N395" s="1483"/>
      <c r="Q395" s="1947"/>
      <c r="S395" s="1947"/>
      <c r="U395" s="1947"/>
      <c r="W395" s="1948"/>
      <c r="Y395" s="1948"/>
      <c r="AA395" s="1969" t="s">
        <v>272</v>
      </c>
      <c r="AB395" s="1907"/>
      <c r="AC395" s="1970"/>
      <c r="AD395" s="1909">
        <f>L362</f>
        <v>121.9</v>
      </c>
      <c r="AE395" s="2174">
        <f>M362</f>
        <v>86.5</v>
      </c>
      <c r="AF395" s="1907"/>
      <c r="AG395" s="1970"/>
      <c r="AH395" s="1614">
        <f t="shared" si="389"/>
        <v>121.9</v>
      </c>
      <c r="AI395" s="1972">
        <f t="shared" si="389"/>
        <v>86.5</v>
      </c>
      <c r="AJ395" s="1614">
        <f t="shared" si="382"/>
        <v>121.9</v>
      </c>
      <c r="AK395" s="1973">
        <f>AE395+AG395</f>
        <v>86.5</v>
      </c>
      <c r="AN395" s="1938"/>
      <c r="AO395" s="12"/>
      <c r="AP395" s="1962" t="s">
        <v>103</v>
      </c>
      <c r="AQ395" s="1531">
        <f t="shared" si="380"/>
        <v>0</v>
      </c>
      <c r="AR395" s="1532">
        <f t="shared" si="381"/>
        <v>0</v>
      </c>
      <c r="AS395" s="38"/>
      <c r="AT395" s="10"/>
      <c r="AU395" s="10"/>
    </row>
    <row r="396" spans="2:47">
      <c r="B396" s="10"/>
      <c r="C396" s="4"/>
      <c r="D396" s="16"/>
      <c r="E396" s="4"/>
      <c r="F396" s="2545"/>
      <c r="G396" s="2546"/>
      <c r="H396" s="4"/>
      <c r="I396" s="17"/>
      <c r="J396" s="1772"/>
      <c r="K396" s="4"/>
      <c r="L396" s="17"/>
      <c r="M396" s="1772"/>
      <c r="N396" s="1483"/>
      <c r="O396" s="38"/>
      <c r="Q396" s="1963"/>
      <c r="S396" s="1963"/>
      <c r="U396" s="1963"/>
      <c r="W396" s="1964"/>
      <c r="Y396" s="1964"/>
      <c r="AA396" s="1978" t="s">
        <v>422</v>
      </c>
      <c r="AB396" s="1979">
        <f t="shared" ref="AB396:AG396" si="390">AB393+AB394+AB395</f>
        <v>0</v>
      </c>
      <c r="AC396" s="1878">
        <f t="shared" si="390"/>
        <v>0</v>
      </c>
      <c r="AD396" s="1979">
        <f t="shared" si="390"/>
        <v>121.9</v>
      </c>
      <c r="AE396" s="1878">
        <f t="shared" si="390"/>
        <v>86.5</v>
      </c>
      <c r="AF396" s="1979">
        <f t="shared" si="390"/>
        <v>0</v>
      </c>
      <c r="AG396" s="1878">
        <f t="shared" si="390"/>
        <v>0</v>
      </c>
      <c r="AH396" s="1877">
        <f t="shared" si="389"/>
        <v>121.9</v>
      </c>
      <c r="AI396" s="1879">
        <f t="shared" si="389"/>
        <v>86.5</v>
      </c>
      <c r="AJ396" s="1877">
        <f t="shared" si="382"/>
        <v>121.9</v>
      </c>
      <c r="AK396" s="1880">
        <f>AE396+AG396</f>
        <v>86.5</v>
      </c>
      <c r="AN396" s="1938"/>
      <c r="AO396" s="1954"/>
      <c r="AP396" s="2547" t="s">
        <v>272</v>
      </c>
      <c r="AQ396" s="1913">
        <f t="shared" si="380"/>
        <v>121.9</v>
      </c>
      <c r="AR396" s="2548">
        <f t="shared" si="381"/>
        <v>86.5</v>
      </c>
      <c r="AS396" s="38"/>
      <c r="AT396" s="10"/>
      <c r="AU396" s="10"/>
    </row>
    <row r="397" spans="2:47">
      <c r="B397" s="10"/>
      <c r="C397" s="4"/>
      <c r="D397" s="16"/>
      <c r="E397" s="2177"/>
      <c r="F397" s="1463"/>
      <c r="G397" s="1942"/>
      <c r="H397" s="4"/>
      <c r="I397" s="2545"/>
      <c r="J397" s="2546"/>
      <c r="K397" s="10"/>
      <c r="L397" s="10"/>
      <c r="M397" s="10"/>
      <c r="N397" s="1483"/>
      <c r="AP397" s="1987"/>
      <c r="AQ397" s="38"/>
      <c r="AR397" s="10"/>
    </row>
    <row r="398" spans="2:47">
      <c r="B398" s="10"/>
      <c r="C398" s="4"/>
      <c r="D398" s="16"/>
      <c r="E398" s="10"/>
      <c r="F398" s="1653"/>
      <c r="G398" s="10"/>
      <c r="H398" s="2177"/>
      <c r="I398" s="1463"/>
      <c r="J398" s="1942"/>
      <c r="K398" s="10"/>
      <c r="L398" s="10"/>
      <c r="M398" s="10"/>
      <c r="N398" s="1483"/>
      <c r="AA398" t="s">
        <v>402</v>
      </c>
      <c r="AT398" s="1463"/>
      <c r="AU398" s="1464"/>
    </row>
    <row r="399" spans="2:47">
      <c r="F399" s="106"/>
      <c r="N399" s="1483"/>
      <c r="O399" t="s">
        <v>402</v>
      </c>
      <c r="AA399" s="74" t="str">
        <f>O400</f>
        <v>8- й   день</v>
      </c>
      <c r="AB399" s="73" t="s">
        <v>450</v>
      </c>
      <c r="AG399" s="1462" t="str">
        <f>F402</f>
        <v>2 - я   неделя</v>
      </c>
      <c r="AI399" s="85" t="s">
        <v>403</v>
      </c>
      <c r="AJ399" s="83"/>
      <c r="AM399" s="1756" t="s">
        <v>412</v>
      </c>
      <c r="AP399" s="1474" t="s">
        <v>321</v>
      </c>
      <c r="AQ399" s="1478" t="s">
        <v>413</v>
      </c>
      <c r="AR399" s="1479"/>
      <c r="AT399" s="1469"/>
      <c r="AU399" s="1469"/>
    </row>
    <row r="400" spans="2:47">
      <c r="C400" s="1455" t="s">
        <v>240</v>
      </c>
      <c r="G400" s="2"/>
      <c r="H400" s="2"/>
      <c r="I400" s="2"/>
      <c r="L400" s="2"/>
      <c r="N400" s="1483"/>
      <c r="O400" s="74" t="str">
        <f>B406</f>
        <v>8- й   день</v>
      </c>
      <c r="P400" s="73" t="s">
        <v>450</v>
      </c>
      <c r="U400" s="1462" t="str">
        <f>F402</f>
        <v>2 - я   неделя</v>
      </c>
      <c r="W400" s="85" t="s">
        <v>403</v>
      </c>
      <c r="X400" s="83"/>
      <c r="Y400" s="1473"/>
      <c r="AA400" s="1474" t="s">
        <v>321</v>
      </c>
      <c r="AB400" s="1475" t="s">
        <v>404</v>
      </c>
      <c r="AC400" s="1476"/>
      <c r="AD400" s="1475" t="s">
        <v>405</v>
      </c>
      <c r="AE400" s="1476"/>
      <c r="AF400" s="1475" t="s">
        <v>406</v>
      </c>
      <c r="AG400" s="1476"/>
      <c r="AH400" s="1475" t="s">
        <v>410</v>
      </c>
      <c r="AI400" s="1476"/>
      <c r="AJ400" s="1477" t="s">
        <v>411</v>
      </c>
      <c r="AK400" s="1476"/>
      <c r="AM400" s="10"/>
      <c r="AN400" s="10"/>
      <c r="AO400" s="10"/>
      <c r="AP400" s="1150"/>
      <c r="AQ400" s="1491" t="s">
        <v>101</v>
      </c>
      <c r="AR400" s="1492" t="s">
        <v>102</v>
      </c>
      <c r="AT400" s="1469"/>
      <c r="AU400" s="1469"/>
    </row>
    <row r="401" spans="2:66" ht="15.5">
      <c r="D401" s="2514" t="s">
        <v>577</v>
      </c>
      <c r="L401" s="2515" t="s">
        <v>118</v>
      </c>
      <c r="N401" s="1483"/>
      <c r="AA401" s="1484" t="s">
        <v>437</v>
      </c>
      <c r="AB401" s="1485" t="s">
        <v>101</v>
      </c>
      <c r="AC401" s="1486" t="s">
        <v>102</v>
      </c>
      <c r="AD401" s="1487" t="s">
        <v>101</v>
      </c>
      <c r="AE401" s="1488" t="s">
        <v>102</v>
      </c>
      <c r="AF401" s="1487" t="s">
        <v>101</v>
      </c>
      <c r="AG401" s="1488" t="s">
        <v>102</v>
      </c>
      <c r="AH401" s="1485" t="s">
        <v>101</v>
      </c>
      <c r="AI401" s="1489" t="s">
        <v>102</v>
      </c>
      <c r="AJ401" s="1490" t="s">
        <v>101</v>
      </c>
      <c r="AK401" s="1489" t="s">
        <v>102</v>
      </c>
      <c r="AM401" s="203"/>
      <c r="AO401" s="1150"/>
      <c r="AP401" s="1504" t="s">
        <v>69</v>
      </c>
      <c r="AQ401" s="1512">
        <f t="shared" ref="AQ401:AQ409" si="391">AB402+AD402+AF402</f>
        <v>16</v>
      </c>
      <c r="AR401" s="1513">
        <f t="shared" ref="AR401:AR409" si="392">AC402+AE402+AG402</f>
        <v>16</v>
      </c>
      <c r="AT401" s="17"/>
      <c r="AU401" s="17"/>
    </row>
    <row r="402" spans="2:66">
      <c r="B402" s="2" t="s">
        <v>235</v>
      </c>
      <c r="C402" s="2"/>
      <c r="D402" s="1465"/>
      <c r="F402" s="1462" t="s">
        <v>142</v>
      </c>
      <c r="I402" s="1466"/>
      <c r="J402" t="s">
        <v>1075</v>
      </c>
      <c r="K402" s="1468"/>
      <c r="N402" s="1483"/>
      <c r="O402" s="1501" t="s">
        <v>441</v>
      </c>
      <c r="P402" s="1502"/>
      <c r="Q402" s="1502"/>
      <c r="R402" s="1502"/>
      <c r="S402" s="1502"/>
      <c r="T402" s="1502"/>
      <c r="U402" s="1502"/>
      <c r="V402" s="1502"/>
      <c r="W402" s="1502"/>
      <c r="X402" s="1502"/>
      <c r="Y402" s="1503"/>
      <c r="AA402" s="1504" t="s">
        <v>69</v>
      </c>
      <c r="AB402" s="1505"/>
      <c r="AC402" s="1506"/>
      <c r="AD402" s="1505">
        <f>F419</f>
        <v>16</v>
      </c>
      <c r="AE402" s="1507">
        <f>G419</f>
        <v>16</v>
      </c>
      <c r="AF402" s="1505"/>
      <c r="AG402" s="1508"/>
      <c r="AH402" s="1509">
        <f t="shared" ref="AH402:AH411" si="393">AB402+AD402</f>
        <v>16</v>
      </c>
      <c r="AI402" s="1510">
        <f t="shared" ref="AI402:AI411" si="394">AC402+AE402</f>
        <v>16</v>
      </c>
      <c r="AJ402" s="1509">
        <f t="shared" ref="AJ402:AJ411" si="395">AD402+AF402</f>
        <v>16</v>
      </c>
      <c r="AK402" s="1511">
        <f t="shared" ref="AK402:AK411" si="396">AE402+AG402</f>
        <v>16</v>
      </c>
      <c r="AM402" s="1474" t="s">
        <v>321</v>
      </c>
      <c r="AN402" s="1568" t="s">
        <v>413</v>
      </c>
      <c r="AO402" s="1569"/>
      <c r="AP402" s="1504" t="s">
        <v>71</v>
      </c>
      <c r="AQ402" s="1531">
        <f t="shared" si="391"/>
        <v>30.8</v>
      </c>
      <c r="AR402" s="1532">
        <f t="shared" si="392"/>
        <v>30.8</v>
      </c>
      <c r="AT402" s="17"/>
      <c r="AU402" s="17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</row>
    <row r="403" spans="2:66" ht="15.5">
      <c r="N403" s="1483"/>
      <c r="O403" s="562"/>
      <c r="P403" s="35" t="s">
        <v>442</v>
      </c>
      <c r="Q403" s="35"/>
      <c r="R403" s="35"/>
      <c r="S403" s="35"/>
      <c r="T403" s="35"/>
      <c r="U403" s="35"/>
      <c r="V403" s="35"/>
      <c r="W403" s="35"/>
      <c r="X403" s="35"/>
      <c r="Y403" s="1522"/>
      <c r="AA403" s="1504" t="s">
        <v>71</v>
      </c>
      <c r="AB403" s="1523">
        <f>F409</f>
        <v>30.8</v>
      </c>
      <c r="AC403" s="1524">
        <f>G409</f>
        <v>30.8</v>
      </c>
      <c r="AD403" s="1525"/>
      <c r="AE403" s="1526"/>
      <c r="AF403" s="1525"/>
      <c r="AG403" s="1527"/>
      <c r="AH403" s="1528">
        <f t="shared" si="393"/>
        <v>30.8</v>
      </c>
      <c r="AI403" s="1529">
        <f t="shared" si="394"/>
        <v>30.8</v>
      </c>
      <c r="AJ403" s="1528">
        <f t="shared" si="395"/>
        <v>0</v>
      </c>
      <c r="AK403" s="1530">
        <f t="shared" si="396"/>
        <v>0</v>
      </c>
      <c r="AM403" s="204"/>
      <c r="AN403" s="1579" t="s">
        <v>101</v>
      </c>
      <c r="AO403" s="1580" t="s">
        <v>102</v>
      </c>
      <c r="AP403" s="1504" t="s">
        <v>72</v>
      </c>
      <c r="AQ403" s="1531">
        <f t="shared" si="391"/>
        <v>0</v>
      </c>
      <c r="AR403" s="1532">
        <f t="shared" si="392"/>
        <v>0</v>
      </c>
      <c r="AT403" s="10"/>
      <c r="AU403" s="2549"/>
      <c r="AV403" s="10"/>
      <c r="AW403" s="1653"/>
      <c r="AX403" s="27"/>
      <c r="AY403" s="10"/>
      <c r="AZ403" s="10"/>
      <c r="BA403" s="10"/>
      <c r="BB403" s="10"/>
      <c r="BC403" s="10"/>
      <c r="BD403" s="2205"/>
      <c r="BE403" s="14"/>
      <c r="BF403" s="5"/>
      <c r="BG403" s="10"/>
      <c r="BH403" s="10"/>
      <c r="BI403" s="10"/>
      <c r="BJ403" s="10"/>
      <c r="BK403" s="10"/>
      <c r="BL403" s="10"/>
      <c r="BM403" s="10"/>
      <c r="BN403" s="10"/>
    </row>
    <row r="404" spans="2:66">
      <c r="B404" s="1470" t="s">
        <v>2</v>
      </c>
      <c r="C404" s="905" t="s">
        <v>3</v>
      </c>
      <c r="D404" s="1471" t="s">
        <v>4</v>
      </c>
      <c r="E404" s="355" t="s">
        <v>61</v>
      </c>
      <c r="F404" s="484"/>
      <c r="G404" s="484"/>
      <c r="H404" s="484"/>
      <c r="I404" s="484"/>
      <c r="J404" s="484"/>
      <c r="K404" s="484"/>
      <c r="L404" s="484"/>
      <c r="M404" s="171"/>
      <c r="N404" s="1483"/>
      <c r="AA404" s="1504" t="s">
        <v>72</v>
      </c>
      <c r="AB404" s="1543"/>
      <c r="AC404" s="1524"/>
      <c r="AD404" s="1543"/>
      <c r="AE404" s="1544"/>
      <c r="AF404" s="1543"/>
      <c r="AG404" s="1545"/>
      <c r="AH404" s="1528">
        <f t="shared" si="393"/>
        <v>0</v>
      </c>
      <c r="AI404" s="1529">
        <f t="shared" si="394"/>
        <v>0</v>
      </c>
      <c r="AJ404" s="1528">
        <f t="shared" si="395"/>
        <v>0</v>
      </c>
      <c r="AK404" s="1530">
        <f t="shared" si="396"/>
        <v>0</v>
      </c>
      <c r="AM404" s="2008" t="s">
        <v>133</v>
      </c>
      <c r="AN404" s="1596">
        <f t="shared" ref="AN404:AN409" si="397">P408+R408+T408</f>
        <v>70</v>
      </c>
      <c r="AO404" s="1597">
        <f t="shared" ref="AO404:AO409" si="398">Q408+S408+U408</f>
        <v>70</v>
      </c>
      <c r="AP404" s="1504" t="s">
        <v>73</v>
      </c>
      <c r="AQ404" s="1531">
        <f t="shared" si="391"/>
        <v>0</v>
      </c>
      <c r="AR404" s="1532">
        <f t="shared" si="392"/>
        <v>0</v>
      </c>
      <c r="AT404" s="10"/>
      <c r="AU404" s="10"/>
      <c r="AV404" s="42"/>
      <c r="AW404" s="10"/>
      <c r="AX404" s="1985"/>
      <c r="AY404" s="1956"/>
      <c r="AZ404" s="1760"/>
      <c r="BA404" s="1985"/>
      <c r="BB404" s="1956"/>
      <c r="BC404" s="1760"/>
      <c r="BD404" s="1985"/>
      <c r="BE404" s="1956"/>
      <c r="BF404" s="1760"/>
      <c r="BG404" s="10"/>
      <c r="BH404" s="10"/>
      <c r="BI404" s="10"/>
      <c r="BJ404" s="10"/>
      <c r="BK404" s="10"/>
      <c r="BL404" s="10"/>
      <c r="BM404" s="10"/>
      <c r="BN404" s="10"/>
    </row>
    <row r="405" spans="2:66">
      <c r="B405" s="1480" t="s">
        <v>5</v>
      </c>
      <c r="C405"/>
      <c r="D405" s="1481" t="s">
        <v>62</v>
      </c>
      <c r="E405" s="2550"/>
      <c r="F405" s="1150"/>
      <c r="G405" s="1150"/>
      <c r="H405" s="1150"/>
      <c r="I405" s="1150"/>
      <c r="J405" s="1150"/>
      <c r="K405" s="20"/>
      <c r="L405" s="10"/>
      <c r="M405" s="1482"/>
      <c r="N405" s="1483"/>
      <c r="AA405" s="1504" t="s">
        <v>73</v>
      </c>
      <c r="AB405" s="1525"/>
      <c r="AC405" s="1556"/>
      <c r="AD405" s="1525"/>
      <c r="AE405" s="1544"/>
      <c r="AF405" s="1525"/>
      <c r="AG405" s="1545"/>
      <c r="AH405" s="1528">
        <f t="shared" si="393"/>
        <v>0</v>
      </c>
      <c r="AI405" s="1529">
        <f t="shared" si="394"/>
        <v>0</v>
      </c>
      <c r="AJ405" s="1528">
        <f t="shared" si="395"/>
        <v>0</v>
      </c>
      <c r="AK405" s="1530">
        <f t="shared" si="396"/>
        <v>0</v>
      </c>
      <c r="AM405" s="1414" t="s">
        <v>132</v>
      </c>
      <c r="AN405" s="1531">
        <f t="shared" si="397"/>
        <v>114.4</v>
      </c>
      <c r="AO405" s="1617">
        <f t="shared" si="398"/>
        <v>114.4</v>
      </c>
      <c r="AP405" s="1504" t="s">
        <v>75</v>
      </c>
      <c r="AQ405" s="1531">
        <f t="shared" si="391"/>
        <v>0</v>
      </c>
      <c r="AR405" s="1532">
        <f t="shared" si="392"/>
        <v>0</v>
      </c>
      <c r="AT405" s="10"/>
      <c r="AU405" s="48"/>
      <c r="AV405" s="4"/>
      <c r="AW405" s="16"/>
      <c r="AX405" s="4"/>
      <c r="AY405" s="2551"/>
      <c r="AZ405" s="1772"/>
      <c r="BA405" s="10"/>
      <c r="BB405" s="10"/>
      <c r="BC405" s="10"/>
      <c r="BD405" s="4"/>
      <c r="BE405" s="2212"/>
      <c r="BF405" s="2243"/>
      <c r="BG405" s="10"/>
      <c r="BH405" s="10"/>
      <c r="BI405" s="10"/>
      <c r="BJ405" s="10"/>
      <c r="BK405" s="10"/>
      <c r="BL405" s="10"/>
      <c r="BM405" s="10"/>
      <c r="BN405" s="10"/>
    </row>
    <row r="406" spans="2:66" ht="15.5">
      <c r="B406" s="2183" t="s">
        <v>676</v>
      </c>
      <c r="C406" s="1175"/>
      <c r="D406" s="2468"/>
      <c r="E406" s="166" t="s">
        <v>528</v>
      </c>
      <c r="F406" s="1496"/>
      <c r="G406" s="1497"/>
      <c r="H406" s="2552" t="s">
        <v>236</v>
      </c>
      <c r="I406" s="1787"/>
      <c r="J406" s="1787"/>
      <c r="K406" s="2037" t="s">
        <v>124</v>
      </c>
      <c r="L406" s="2036"/>
      <c r="M406" s="1990"/>
      <c r="N406" s="1483"/>
      <c r="O406" s="1474" t="s">
        <v>321</v>
      </c>
      <c r="P406" s="1475" t="s">
        <v>404</v>
      </c>
      <c r="Q406" s="1476"/>
      <c r="R406" s="1475" t="s">
        <v>405</v>
      </c>
      <c r="S406" s="1476"/>
      <c r="T406" s="1475" t="s">
        <v>406</v>
      </c>
      <c r="U406" s="1476"/>
      <c r="V406" s="1475" t="s">
        <v>407</v>
      </c>
      <c r="W406" s="1476"/>
      <c r="X406" s="1475" t="s">
        <v>408</v>
      </c>
      <c r="Y406" s="1476"/>
      <c r="AA406" s="1504" t="s">
        <v>75</v>
      </c>
      <c r="AB406" s="1525"/>
      <c r="AC406" s="1567"/>
      <c r="AD406" s="1525"/>
      <c r="AE406" s="1526"/>
      <c r="AF406" s="1525"/>
      <c r="AG406" s="1527"/>
      <c r="AH406" s="1528">
        <f t="shared" si="393"/>
        <v>0</v>
      </c>
      <c r="AI406" s="1529">
        <f t="shared" si="394"/>
        <v>0</v>
      </c>
      <c r="AJ406" s="1528">
        <f t="shared" si="395"/>
        <v>0</v>
      </c>
      <c r="AK406" s="1530">
        <f t="shared" si="396"/>
        <v>0</v>
      </c>
      <c r="AM406" s="1414" t="s">
        <v>79</v>
      </c>
      <c r="AN406" s="1531">
        <f t="shared" si="397"/>
        <v>8.84</v>
      </c>
      <c r="AO406" s="1617">
        <f t="shared" si="398"/>
        <v>8.84</v>
      </c>
      <c r="AP406" s="1504" t="s">
        <v>76</v>
      </c>
      <c r="AQ406" s="1531">
        <f t="shared" si="391"/>
        <v>0</v>
      </c>
      <c r="AR406" s="1532">
        <f t="shared" si="392"/>
        <v>0</v>
      </c>
      <c r="AT406" s="10"/>
      <c r="AU406" s="10"/>
      <c r="AV406" s="1003"/>
      <c r="AW406" s="8"/>
      <c r="AX406" s="4"/>
      <c r="AY406" s="17"/>
      <c r="AZ406" s="1772"/>
      <c r="BA406" s="4"/>
      <c r="BB406" s="17"/>
      <c r="BC406" s="1772"/>
      <c r="BD406" s="4"/>
      <c r="BE406" s="17"/>
      <c r="BF406" s="1772"/>
      <c r="BG406" s="10"/>
      <c r="BH406" s="10"/>
      <c r="BI406" s="10"/>
      <c r="BJ406" s="10"/>
      <c r="BK406" s="10"/>
      <c r="BL406" s="10"/>
      <c r="BM406" s="10"/>
      <c r="BN406" s="10"/>
    </row>
    <row r="407" spans="2:66">
      <c r="B407" s="355"/>
      <c r="C407" s="404" t="s">
        <v>158</v>
      </c>
      <c r="D407" s="171"/>
      <c r="E407" s="2553" t="s">
        <v>461</v>
      </c>
      <c r="F407" s="1517"/>
      <c r="G407" s="1518"/>
      <c r="H407" s="1540" t="s">
        <v>100</v>
      </c>
      <c r="I407" s="1541" t="s">
        <v>101</v>
      </c>
      <c r="J407" s="1678" t="s">
        <v>102</v>
      </c>
      <c r="K407" s="1357" t="s">
        <v>523</v>
      </c>
      <c r="L407" s="1150"/>
      <c r="M407" s="214"/>
      <c r="N407" s="1483"/>
      <c r="O407" s="204"/>
      <c r="P407" s="1485" t="s">
        <v>101</v>
      </c>
      <c r="Q407" s="1489" t="s">
        <v>102</v>
      </c>
      <c r="R407" s="1485" t="s">
        <v>101</v>
      </c>
      <c r="S407" s="1489" t="s">
        <v>102</v>
      </c>
      <c r="T407" s="1485" t="s">
        <v>101</v>
      </c>
      <c r="U407" s="1489" t="s">
        <v>102</v>
      </c>
      <c r="V407" s="1485" t="s">
        <v>101</v>
      </c>
      <c r="W407" s="1489" t="s">
        <v>102</v>
      </c>
      <c r="X407" s="1485" t="s">
        <v>101</v>
      </c>
      <c r="Y407" s="1486" t="s">
        <v>102</v>
      </c>
      <c r="AA407" s="1504" t="s">
        <v>76</v>
      </c>
      <c r="AB407" s="1525"/>
      <c r="AC407" s="1578"/>
      <c r="AD407" s="1525"/>
      <c r="AE407" s="1526"/>
      <c r="AF407" s="1525"/>
      <c r="AG407" s="1527"/>
      <c r="AH407" s="1528">
        <f t="shared" si="393"/>
        <v>0</v>
      </c>
      <c r="AI407" s="1529">
        <f t="shared" si="394"/>
        <v>0</v>
      </c>
      <c r="AJ407" s="1528">
        <f t="shared" si="395"/>
        <v>0</v>
      </c>
      <c r="AK407" s="1530">
        <f t="shared" si="396"/>
        <v>0</v>
      </c>
      <c r="AM407" s="1635" t="s">
        <v>414</v>
      </c>
      <c r="AN407" s="1649">
        <f t="shared" si="397"/>
        <v>46.8</v>
      </c>
      <c r="AO407" s="1640">
        <f t="shared" si="398"/>
        <v>46.8</v>
      </c>
      <c r="AP407" s="1595" t="s">
        <v>439</v>
      </c>
      <c r="AQ407" s="1531">
        <f t="shared" si="391"/>
        <v>0</v>
      </c>
      <c r="AR407" s="1532">
        <f t="shared" si="392"/>
        <v>0</v>
      </c>
      <c r="AU407" s="48"/>
      <c r="AV407" s="4"/>
      <c r="AW407" s="16"/>
      <c r="AX407" s="2385"/>
      <c r="AY407" s="1003"/>
      <c r="AZ407" s="1977"/>
      <c r="BA407" s="4"/>
      <c r="BB407" s="17"/>
      <c r="BC407" s="1772"/>
      <c r="BD407" s="4"/>
      <c r="BE407" s="17"/>
      <c r="BF407" s="1917"/>
      <c r="BG407" s="10"/>
      <c r="BH407" s="10"/>
      <c r="BI407" s="10"/>
      <c r="BJ407" s="10"/>
      <c r="BK407" s="10"/>
      <c r="BL407" s="10"/>
      <c r="BM407" s="10"/>
      <c r="BN407" s="10"/>
    </row>
    <row r="408" spans="2:66">
      <c r="B408" s="1533" t="s">
        <v>452</v>
      </c>
      <c r="C408" s="661" t="s">
        <v>528</v>
      </c>
      <c r="D408" s="294">
        <v>205</v>
      </c>
      <c r="E408" s="2195" t="s">
        <v>100</v>
      </c>
      <c r="F408" s="2114" t="s">
        <v>101</v>
      </c>
      <c r="G408" s="1760" t="s">
        <v>102</v>
      </c>
      <c r="H408" s="2126" t="s">
        <v>82</v>
      </c>
      <c r="I408" s="1803">
        <v>10</v>
      </c>
      <c r="J408" s="1697">
        <v>10</v>
      </c>
      <c r="K408" s="1677" t="s">
        <v>100</v>
      </c>
      <c r="L408" s="1541" t="s">
        <v>101</v>
      </c>
      <c r="M408" s="1542" t="s">
        <v>102</v>
      </c>
      <c r="N408" s="1483"/>
      <c r="O408" s="1588" t="s">
        <v>133</v>
      </c>
      <c r="P408" s="1589">
        <f>D413</f>
        <v>20</v>
      </c>
      <c r="Q408" s="1590">
        <f>D413</f>
        <v>20</v>
      </c>
      <c r="R408" s="1591">
        <f>D425</f>
        <v>30</v>
      </c>
      <c r="S408" s="1592">
        <f>D425</f>
        <v>30</v>
      </c>
      <c r="T408" s="1591">
        <f>D441</f>
        <v>20</v>
      </c>
      <c r="U408" s="1593">
        <f>D441</f>
        <v>20</v>
      </c>
      <c r="V408" s="1591">
        <f>P408+R408</f>
        <v>50</v>
      </c>
      <c r="W408" s="1594">
        <f>Q408+S408</f>
        <v>50</v>
      </c>
      <c r="X408" s="1591">
        <f>R408+T408</f>
        <v>50</v>
      </c>
      <c r="Y408" s="1592">
        <f>S408+U408</f>
        <v>50</v>
      </c>
      <c r="AA408" s="1595" t="s">
        <v>439</v>
      </c>
      <c r="AB408" s="1525"/>
      <c r="AC408" s="1567"/>
      <c r="AD408" s="1525"/>
      <c r="AE408" s="1526"/>
      <c r="AF408" s="1525"/>
      <c r="AG408" s="1527"/>
      <c r="AH408" s="1528">
        <f t="shared" si="393"/>
        <v>0</v>
      </c>
      <c r="AI408" s="1529">
        <f t="shared" si="394"/>
        <v>0</v>
      </c>
      <c r="AJ408" s="1528">
        <f t="shared" si="395"/>
        <v>0</v>
      </c>
      <c r="AK408" s="1530">
        <f t="shared" si="396"/>
        <v>0</v>
      </c>
      <c r="AM408" s="1414" t="s">
        <v>105</v>
      </c>
      <c r="AN408" s="1531">
        <f t="shared" si="397"/>
        <v>0</v>
      </c>
      <c r="AO408" s="1617">
        <f t="shared" si="398"/>
        <v>0</v>
      </c>
      <c r="AP408" s="1609" t="s">
        <v>438</v>
      </c>
      <c r="AQ408" s="1618">
        <f t="shared" si="391"/>
        <v>0</v>
      </c>
      <c r="AR408" s="1619">
        <f t="shared" si="392"/>
        <v>0</v>
      </c>
      <c r="AU408" s="10"/>
      <c r="AV408" s="1003"/>
      <c r="AW408" s="8"/>
      <c r="AX408" s="4"/>
      <c r="AY408" s="17"/>
      <c r="AZ408" s="1772"/>
      <c r="BA408" s="4"/>
      <c r="BB408" s="1003"/>
      <c r="BC408" s="1977"/>
      <c r="BD408" s="4"/>
      <c r="BE408" s="48"/>
      <c r="BF408" s="1906"/>
      <c r="BG408" s="10"/>
      <c r="BH408" s="10"/>
      <c r="BI408" s="10"/>
      <c r="BJ408" s="10"/>
      <c r="BK408" s="10"/>
      <c r="BL408" s="10"/>
      <c r="BM408" s="10"/>
      <c r="BN408" s="10"/>
    </row>
    <row r="409" spans="2:66">
      <c r="B409" s="716"/>
      <c r="C409" s="1546" t="s">
        <v>544</v>
      </c>
      <c r="D409" s="2010"/>
      <c r="E409" s="2126" t="s">
        <v>296</v>
      </c>
      <c r="F409" s="1548">
        <v>30.8</v>
      </c>
      <c r="G409" s="2554">
        <v>30.8</v>
      </c>
      <c r="H409" s="778"/>
      <c r="I409" s="10"/>
      <c r="J409" s="1482"/>
      <c r="K409" s="2126" t="s">
        <v>288</v>
      </c>
      <c r="L409" s="1696">
        <v>3.7</v>
      </c>
      <c r="M409" s="1697">
        <v>3.7</v>
      </c>
      <c r="N409" s="1483"/>
      <c r="O409" s="1414" t="s">
        <v>132</v>
      </c>
      <c r="P409" s="1605">
        <f>D412</f>
        <v>40</v>
      </c>
      <c r="Q409" s="1606">
        <f>D412</f>
        <v>40</v>
      </c>
      <c r="R409" s="1710">
        <f>I422+D424</f>
        <v>60.5</v>
      </c>
      <c r="S409" s="2555">
        <f>J422+D424</f>
        <v>60.5</v>
      </c>
      <c r="T409" s="1605">
        <f>F441</f>
        <v>13.9</v>
      </c>
      <c r="U409" s="1606">
        <f>G441</f>
        <v>13.9</v>
      </c>
      <c r="V409" s="1605">
        <f t="shared" ref="V409:V413" si="399">P409+R409</f>
        <v>100.5</v>
      </c>
      <c r="W409" s="1608">
        <f t="shared" ref="W409:W413" si="400">Q409+S409</f>
        <v>100.5</v>
      </c>
      <c r="X409" s="1605">
        <f t="shared" ref="X409:X413" si="401">R409+T409</f>
        <v>74.400000000000006</v>
      </c>
      <c r="Y409" s="1530">
        <f t="shared" ref="Y409:Y413" si="402">S409+U409</f>
        <v>74.400000000000006</v>
      </c>
      <c r="AA409" s="1609" t="s">
        <v>438</v>
      </c>
      <c r="AB409" s="1610"/>
      <c r="AC409" s="1611"/>
      <c r="AD409" s="1610"/>
      <c r="AE409" s="1612"/>
      <c r="AF409" s="1610"/>
      <c r="AG409" s="1613"/>
      <c r="AH409" s="1614">
        <f t="shared" si="393"/>
        <v>0</v>
      </c>
      <c r="AI409" s="1615">
        <f t="shared" si="394"/>
        <v>0</v>
      </c>
      <c r="AJ409" s="1614">
        <f t="shared" si="395"/>
        <v>0</v>
      </c>
      <c r="AK409" s="1616">
        <f t="shared" si="396"/>
        <v>0</v>
      </c>
      <c r="AM409" s="1201" t="s">
        <v>45</v>
      </c>
      <c r="AN409" s="1531">
        <f t="shared" si="397"/>
        <v>88.539999999999992</v>
      </c>
      <c r="AO409" s="1617">
        <f t="shared" si="398"/>
        <v>66.150000000000006</v>
      </c>
      <c r="AP409" s="1625" t="s">
        <v>423</v>
      </c>
      <c r="AQ409" s="1631">
        <f t="shared" si="391"/>
        <v>46.8</v>
      </c>
      <c r="AR409" s="1629">
        <f t="shared" si="392"/>
        <v>46.8</v>
      </c>
      <c r="AU409" s="48"/>
      <c r="AV409" s="4"/>
      <c r="AW409" s="17"/>
      <c r="AX409" s="4"/>
      <c r="AY409" s="48"/>
      <c r="AZ409" s="1772"/>
      <c r="BA409" s="4"/>
      <c r="BB409" s="17"/>
      <c r="BC409" s="1772"/>
      <c r="BD409" s="999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</row>
    <row r="410" spans="2:66">
      <c r="B410" s="1013" t="s">
        <v>959</v>
      </c>
      <c r="C410" s="658" t="s">
        <v>962</v>
      </c>
      <c r="D410" s="246">
        <v>10</v>
      </c>
      <c r="E410" s="2556" t="s">
        <v>80</v>
      </c>
      <c r="F410" s="2557">
        <v>108</v>
      </c>
      <c r="G410" s="1575">
        <v>108</v>
      </c>
      <c r="H410" s="1668" t="s">
        <v>576</v>
      </c>
      <c r="I410" s="1787"/>
      <c r="J410" s="1788"/>
      <c r="K410" s="1720" t="s">
        <v>60</v>
      </c>
      <c r="L410" s="1620">
        <v>200</v>
      </c>
      <c r="M410" s="1621">
        <v>200</v>
      </c>
      <c r="N410" s="1483"/>
      <c r="O410" s="1414" t="s">
        <v>79</v>
      </c>
      <c r="P410" s="1605"/>
      <c r="Q410" s="2226"/>
      <c r="R410" s="1605">
        <f>I430+L431</f>
        <v>6.64</v>
      </c>
      <c r="S410" s="1608">
        <f>J430+M431</f>
        <v>6.64</v>
      </c>
      <c r="T410" s="1605">
        <f>L440</f>
        <v>2.2000000000000002</v>
      </c>
      <c r="U410" s="1624">
        <f>M440</f>
        <v>2.2000000000000002</v>
      </c>
      <c r="V410" s="1605">
        <f t="shared" si="399"/>
        <v>6.64</v>
      </c>
      <c r="W410" s="1608">
        <f t="shared" si="400"/>
        <v>6.64</v>
      </c>
      <c r="X410" s="1605">
        <f t="shared" si="401"/>
        <v>8.84</v>
      </c>
      <c r="Y410" s="1530">
        <f t="shared" si="402"/>
        <v>8.84</v>
      </c>
      <c r="AA410" s="1625" t="s">
        <v>423</v>
      </c>
      <c r="AB410" s="1626">
        <f t="shared" ref="AB410:AG410" si="403">SUM(AB402:AB409)</f>
        <v>30.8</v>
      </c>
      <c r="AC410" s="1627">
        <f t="shared" si="403"/>
        <v>30.8</v>
      </c>
      <c r="AD410" s="1628">
        <f t="shared" si="403"/>
        <v>16</v>
      </c>
      <c r="AE410" s="1629">
        <f t="shared" si="403"/>
        <v>16</v>
      </c>
      <c r="AF410" s="1626">
        <f t="shared" si="403"/>
        <v>0</v>
      </c>
      <c r="AG410" s="1630">
        <f t="shared" si="403"/>
        <v>0</v>
      </c>
      <c r="AH410" s="1631">
        <f t="shared" si="393"/>
        <v>46.8</v>
      </c>
      <c r="AI410" s="1632">
        <f t="shared" si="394"/>
        <v>46.8</v>
      </c>
      <c r="AJ410" s="1631">
        <f t="shared" si="395"/>
        <v>16</v>
      </c>
      <c r="AK410" s="1633">
        <f t="shared" si="396"/>
        <v>16</v>
      </c>
      <c r="AM410" s="1679" t="s">
        <v>953</v>
      </c>
      <c r="AN410" s="2227">
        <f t="shared" ref="AN410:AN438" si="404">P414+R414+T414</f>
        <v>234.79</v>
      </c>
      <c r="AO410" s="1685">
        <f t="shared" ref="AO410:AO438" si="405">Q414+S414+U414</f>
        <v>184.19599999999997</v>
      </c>
      <c r="AP410" s="1641" t="s">
        <v>934</v>
      </c>
      <c r="AQ410" s="1650"/>
      <c r="AR410" s="1651">
        <f t="shared" ref="AR410:AR424" si="406">AC411+AE411+AG411</f>
        <v>0</v>
      </c>
      <c r="AU410" s="26"/>
      <c r="AV410" s="2558"/>
      <c r="AW410" s="8"/>
      <c r="AX410" s="4"/>
      <c r="AY410" s="17"/>
      <c r="AZ410" s="1772"/>
      <c r="BA410" s="4"/>
      <c r="BB410" s="48"/>
      <c r="BC410" s="1772"/>
      <c r="BD410" s="4"/>
      <c r="BE410" s="1463"/>
      <c r="BF410" s="1917"/>
      <c r="BG410" s="10"/>
      <c r="BH410" s="10"/>
      <c r="BI410" s="10"/>
      <c r="BJ410" s="10"/>
      <c r="BK410" s="10"/>
      <c r="BL410" s="10"/>
      <c r="BM410" s="10"/>
      <c r="BN410" s="10"/>
    </row>
    <row r="411" spans="2:66">
      <c r="B411" s="1676" t="s">
        <v>1008</v>
      </c>
      <c r="C411" s="661" t="s">
        <v>854</v>
      </c>
      <c r="D411" s="294">
        <v>200</v>
      </c>
      <c r="E411" s="1573" t="s">
        <v>50</v>
      </c>
      <c r="F411" s="1551">
        <v>4.3</v>
      </c>
      <c r="G411" s="1552">
        <v>4.3</v>
      </c>
      <c r="H411" s="2089" t="s">
        <v>100</v>
      </c>
      <c r="I411" s="2090" t="s">
        <v>101</v>
      </c>
      <c r="J411" s="2091" t="s">
        <v>102</v>
      </c>
      <c r="K411" s="2015" t="s">
        <v>50</v>
      </c>
      <c r="L411" s="1773">
        <v>7</v>
      </c>
      <c r="M411" s="2016">
        <v>7</v>
      </c>
      <c r="N411" s="1724"/>
      <c r="O411" s="1635" t="s">
        <v>414</v>
      </c>
      <c r="P411" s="1636">
        <f t="shared" ref="P411:U411" si="407">AB410</f>
        <v>30.8</v>
      </c>
      <c r="Q411" s="1637">
        <f t="shared" si="407"/>
        <v>30.8</v>
      </c>
      <c r="R411" s="1636">
        <f t="shared" si="407"/>
        <v>16</v>
      </c>
      <c r="S411" s="1638">
        <f t="shared" si="407"/>
        <v>16</v>
      </c>
      <c r="T411" s="1636">
        <f t="shared" si="407"/>
        <v>0</v>
      </c>
      <c r="U411" s="1639">
        <f t="shared" si="407"/>
        <v>0</v>
      </c>
      <c r="V411" s="1636">
        <f t="shared" si="399"/>
        <v>46.8</v>
      </c>
      <c r="W411" s="1640">
        <f t="shared" si="400"/>
        <v>46.8</v>
      </c>
      <c r="X411" s="1636">
        <f t="shared" si="401"/>
        <v>16</v>
      </c>
      <c r="Y411" s="1638">
        <f t="shared" si="402"/>
        <v>16</v>
      </c>
      <c r="AA411" s="1641" t="s">
        <v>934</v>
      </c>
      <c r="AB411" s="1700"/>
      <c r="AC411" s="2030"/>
      <c r="AD411" s="1509"/>
      <c r="AE411" s="1702"/>
      <c r="AF411" s="1648"/>
      <c r="AG411" s="2031"/>
      <c r="AH411" s="1648">
        <f t="shared" si="393"/>
        <v>0</v>
      </c>
      <c r="AI411" s="1594">
        <f t="shared" si="394"/>
        <v>0</v>
      </c>
      <c r="AJ411" s="1648">
        <f t="shared" si="395"/>
        <v>0</v>
      </c>
      <c r="AK411" s="1592">
        <f t="shared" si="396"/>
        <v>0</v>
      </c>
      <c r="AM411" s="1699" t="s">
        <v>954</v>
      </c>
      <c r="AN411" s="2227">
        <f t="shared" si="404"/>
        <v>0</v>
      </c>
      <c r="AO411" s="1685">
        <f t="shared" si="405"/>
        <v>0</v>
      </c>
      <c r="AP411" s="1656" t="s">
        <v>436</v>
      </c>
      <c r="AQ411" s="1650">
        <f t="shared" ref="AQ411:AQ424" si="408">AB412+AD412+AF412</f>
        <v>27.43</v>
      </c>
      <c r="AR411" s="1651">
        <f t="shared" si="406"/>
        <v>17.829999999999998</v>
      </c>
      <c r="AU411" s="48"/>
      <c r="AV411" s="4"/>
      <c r="AW411" s="16"/>
      <c r="AX411" s="4"/>
      <c r="AY411" s="17"/>
      <c r="AZ411" s="1772"/>
      <c r="BA411" s="10"/>
      <c r="BB411" s="10"/>
      <c r="BC411" s="10"/>
      <c r="BD411" s="4"/>
      <c r="BE411" s="1003"/>
      <c r="BF411" s="1977"/>
      <c r="BG411" s="10"/>
      <c r="BH411" s="10"/>
      <c r="BI411" s="10"/>
      <c r="BJ411" s="10"/>
      <c r="BK411" s="10"/>
      <c r="BL411" s="10"/>
      <c r="BM411" s="10"/>
      <c r="BN411" s="10"/>
    </row>
    <row r="412" spans="2:66">
      <c r="B412" s="2324" t="s">
        <v>9</v>
      </c>
      <c r="C412" s="658" t="s">
        <v>10</v>
      </c>
      <c r="D412" s="246">
        <v>40</v>
      </c>
      <c r="E412" s="1720" t="s">
        <v>81</v>
      </c>
      <c r="F412" s="2336">
        <v>68</v>
      </c>
      <c r="G412" s="2559">
        <v>68</v>
      </c>
      <c r="H412" s="1693" t="s">
        <v>325</v>
      </c>
      <c r="I412" s="2560">
        <v>150</v>
      </c>
      <c r="J412" s="2012">
        <v>100</v>
      </c>
      <c r="K412" s="1720" t="s">
        <v>81</v>
      </c>
      <c r="L412" s="1620">
        <v>10</v>
      </c>
      <c r="M412" s="1621">
        <v>10</v>
      </c>
      <c r="N412" s="1483"/>
      <c r="O412" s="1414" t="s">
        <v>105</v>
      </c>
      <c r="P412" s="1605"/>
      <c r="Q412" s="1654"/>
      <c r="R412" s="1605"/>
      <c r="S412" s="1530"/>
      <c r="T412" s="1605"/>
      <c r="U412" s="1655"/>
      <c r="V412" s="1605">
        <f t="shared" si="399"/>
        <v>0</v>
      </c>
      <c r="W412" s="1608">
        <f t="shared" si="400"/>
        <v>0</v>
      </c>
      <c r="X412" s="1605">
        <f t="shared" si="401"/>
        <v>0</v>
      </c>
      <c r="Y412" s="1530">
        <f t="shared" si="402"/>
        <v>0</v>
      </c>
      <c r="AA412" s="1656" t="s">
        <v>436</v>
      </c>
      <c r="AB412" s="1657"/>
      <c r="AC412" s="2035"/>
      <c r="AD412" s="1528">
        <f>L424</f>
        <v>27.43</v>
      </c>
      <c r="AE412" s="1675">
        <f>M424</f>
        <v>17.829999999999998</v>
      </c>
      <c r="AF412" s="1528"/>
      <c r="AG412" s="1684"/>
      <c r="AH412" s="1528">
        <f t="shared" ref="AH412:AK415" si="409">AB412+AD412</f>
        <v>27.43</v>
      </c>
      <c r="AI412" s="1608">
        <f t="shared" si="409"/>
        <v>17.829999999999998</v>
      </c>
      <c r="AJ412" s="1528">
        <f t="shared" si="409"/>
        <v>27.43</v>
      </c>
      <c r="AK412" s="1530">
        <f t="shared" si="409"/>
        <v>17.829999999999998</v>
      </c>
      <c r="AM412" s="1414" t="s">
        <v>70</v>
      </c>
      <c r="AN412" s="1531">
        <f t="shared" si="404"/>
        <v>152.84</v>
      </c>
      <c r="AO412" s="1617">
        <f t="shared" si="405"/>
        <v>102.5</v>
      </c>
      <c r="AP412" s="1673" t="s">
        <v>298</v>
      </c>
      <c r="AQ412" s="1650">
        <f t="shared" si="408"/>
        <v>0</v>
      </c>
      <c r="AR412" s="1651">
        <f t="shared" si="406"/>
        <v>0</v>
      </c>
      <c r="AU412" s="121"/>
      <c r="AV412" s="4"/>
      <c r="AW412" s="16"/>
      <c r="AX412" s="4"/>
      <c r="AY412" s="17"/>
      <c r="AZ412" s="1772"/>
      <c r="BA412" s="4"/>
      <c r="BB412" s="17"/>
      <c r="BC412" s="1772"/>
      <c r="BD412" s="4"/>
      <c r="BE412" s="17"/>
      <c r="BF412" s="1772"/>
      <c r="BG412" s="10"/>
      <c r="BH412" s="10"/>
      <c r="BI412" s="10"/>
      <c r="BJ412" s="10"/>
      <c r="BK412" s="10"/>
      <c r="BL412" s="10"/>
      <c r="BM412" s="10"/>
      <c r="BN412" s="10"/>
    </row>
    <row r="413" spans="2:66">
      <c r="B413" s="2324" t="s">
        <v>9</v>
      </c>
      <c r="C413" s="658" t="s">
        <v>428</v>
      </c>
      <c r="D413" s="246">
        <v>20</v>
      </c>
      <c r="E413" s="1720" t="s">
        <v>54</v>
      </c>
      <c r="F413" s="1560">
        <v>0.3</v>
      </c>
      <c r="G413" s="2139">
        <v>0.3</v>
      </c>
      <c r="H413" s="778"/>
      <c r="I413" s="10"/>
      <c r="J413" s="1482"/>
      <c r="K413" s="778"/>
      <c r="L413" s="10"/>
      <c r="M413" s="1482"/>
      <c r="N413" s="1483"/>
      <c r="O413" s="1201" t="s">
        <v>45</v>
      </c>
      <c r="P413" s="1605"/>
      <c r="Q413" s="1711"/>
      <c r="R413" s="1710">
        <f>F418+L422</f>
        <v>88.539999999999992</v>
      </c>
      <c r="S413" s="1672">
        <f>G418+M422</f>
        <v>66.150000000000006</v>
      </c>
      <c r="T413" s="1605"/>
      <c r="U413" s="1655"/>
      <c r="V413" s="1605">
        <f t="shared" si="399"/>
        <v>88.539999999999992</v>
      </c>
      <c r="W413" s="1608">
        <f t="shared" si="400"/>
        <v>66.150000000000006</v>
      </c>
      <c r="X413" s="1605">
        <f t="shared" si="401"/>
        <v>88.539999999999992</v>
      </c>
      <c r="Y413" s="1530">
        <f t="shared" si="402"/>
        <v>66.150000000000006</v>
      </c>
      <c r="AA413" s="1673" t="s">
        <v>298</v>
      </c>
      <c r="AB413" s="1657"/>
      <c r="AC413" s="1674"/>
      <c r="AD413" s="1528"/>
      <c r="AE413" s="1675"/>
      <c r="AF413" s="1528"/>
      <c r="AG413" s="1684"/>
      <c r="AH413" s="1528">
        <f t="shared" si="409"/>
        <v>0</v>
      </c>
      <c r="AI413" s="1608">
        <f t="shared" si="409"/>
        <v>0</v>
      </c>
      <c r="AJ413" s="1528">
        <f t="shared" si="409"/>
        <v>0</v>
      </c>
      <c r="AK413" s="1530">
        <f t="shared" si="409"/>
        <v>0</v>
      </c>
      <c r="AM413" s="1717" t="s">
        <v>104</v>
      </c>
      <c r="AN413" s="1531">
        <f t="shared" si="404"/>
        <v>11.25</v>
      </c>
      <c r="AO413" s="1617">
        <f t="shared" si="405"/>
        <v>11.25</v>
      </c>
      <c r="AP413" s="1687" t="s">
        <v>495</v>
      </c>
      <c r="AQ413" s="1650">
        <f t="shared" si="408"/>
        <v>0</v>
      </c>
      <c r="AR413" s="1651">
        <f t="shared" si="406"/>
        <v>0</v>
      </c>
      <c r="AU413" s="121"/>
      <c r="AV413" s="4"/>
      <c r="AW413" s="16"/>
      <c r="AX413" s="4"/>
      <c r="AY413" s="17"/>
      <c r="AZ413" s="1942"/>
      <c r="BA413" s="4"/>
      <c r="BB413" s="17"/>
      <c r="BC413" s="1772"/>
      <c r="BD413" s="1982"/>
      <c r="BE413" s="48"/>
      <c r="BF413" s="1772"/>
      <c r="BG413" s="10"/>
      <c r="BH413" s="10"/>
      <c r="BI413" s="10"/>
      <c r="BJ413" s="10"/>
      <c r="BK413" s="10"/>
      <c r="BL413" s="10"/>
      <c r="BM413" s="10"/>
      <c r="BN413" s="10"/>
    </row>
    <row r="414" spans="2:66">
      <c r="B414" s="1825" t="s">
        <v>484</v>
      </c>
      <c r="C414" s="373" t="s">
        <v>324</v>
      </c>
      <c r="D414" s="294">
        <v>100</v>
      </c>
      <c r="E414" s="1720" t="s">
        <v>82</v>
      </c>
      <c r="F414" s="2336">
        <v>5</v>
      </c>
      <c r="G414" s="2559">
        <v>5</v>
      </c>
      <c r="H414" s="2530"/>
      <c r="I414" s="1463"/>
      <c r="J414" s="2561"/>
      <c r="K414" s="778"/>
      <c r="L414" s="10"/>
      <c r="M414" s="1482"/>
      <c r="N414" s="1483"/>
      <c r="O414" s="1679" t="s">
        <v>953</v>
      </c>
      <c r="P414" s="1680">
        <f t="shared" ref="P414:U414" si="410">AB425</f>
        <v>0</v>
      </c>
      <c r="Q414" s="1681">
        <f t="shared" si="410"/>
        <v>0</v>
      </c>
      <c r="R414" s="1682">
        <f t="shared" si="410"/>
        <v>234.79</v>
      </c>
      <c r="S414" s="1683">
        <f t="shared" si="410"/>
        <v>184.19599999999997</v>
      </c>
      <c r="T414" s="1680">
        <f t="shared" si="410"/>
        <v>0</v>
      </c>
      <c r="U414" s="1684">
        <f t="shared" si="410"/>
        <v>0</v>
      </c>
      <c r="V414" s="1682">
        <f t="shared" ref="V414:Y416" si="411">P414+R414</f>
        <v>234.79</v>
      </c>
      <c r="W414" s="1685">
        <f t="shared" si="411"/>
        <v>184.19599999999997</v>
      </c>
      <c r="X414" s="1682">
        <f t="shared" si="411"/>
        <v>234.79</v>
      </c>
      <c r="Y414" s="1683">
        <f t="shared" si="411"/>
        <v>184.19599999999997</v>
      </c>
      <c r="AA414" s="1687" t="s">
        <v>495</v>
      </c>
      <c r="AB414" s="1657"/>
      <c r="AC414" s="1688"/>
      <c r="AD414" s="1528"/>
      <c r="AE414" s="1675"/>
      <c r="AF414" s="1614"/>
      <c r="AG414" s="2042"/>
      <c r="AH414" s="1614">
        <f t="shared" si="409"/>
        <v>0</v>
      </c>
      <c r="AI414" s="1690">
        <f t="shared" si="409"/>
        <v>0</v>
      </c>
      <c r="AJ414" s="1614">
        <f t="shared" si="409"/>
        <v>0</v>
      </c>
      <c r="AK414" s="1616">
        <f t="shared" si="409"/>
        <v>0</v>
      </c>
      <c r="AM414" s="1414" t="s">
        <v>131</v>
      </c>
      <c r="AN414" s="1531">
        <f t="shared" si="404"/>
        <v>300</v>
      </c>
      <c r="AO414" s="1617">
        <f t="shared" si="405"/>
        <v>300</v>
      </c>
      <c r="AP414" s="1712" t="s">
        <v>595</v>
      </c>
      <c r="AQ414" s="1650">
        <f t="shared" si="408"/>
        <v>2.5</v>
      </c>
      <c r="AR414" s="1651">
        <f t="shared" si="406"/>
        <v>2</v>
      </c>
      <c r="AU414" s="10"/>
      <c r="AV414" s="1653"/>
      <c r="AW414" s="10"/>
      <c r="AX414" s="10"/>
      <c r="AY414" s="10"/>
      <c r="AZ414" s="10"/>
      <c r="BA414" s="27"/>
      <c r="BB414" s="1956"/>
      <c r="BC414" s="999"/>
      <c r="BD414" s="1982"/>
      <c r="BE414" s="17"/>
      <c r="BF414" s="1772"/>
      <c r="BG414" s="10"/>
      <c r="BH414" s="10"/>
      <c r="BI414" s="10"/>
      <c r="BJ414" s="10"/>
      <c r="BK414" s="10"/>
      <c r="BL414" s="10"/>
      <c r="BM414" s="10"/>
      <c r="BN414" s="10"/>
    </row>
    <row r="415" spans="2:66">
      <c r="B415" s="2562" t="s">
        <v>399</v>
      </c>
      <c r="C415" s="2563"/>
      <c r="D415" s="2564">
        <f>SUM(D408:D414)</f>
        <v>575</v>
      </c>
      <c r="E415" s="778"/>
      <c r="F415" s="10"/>
      <c r="G415" s="10"/>
      <c r="H415" s="778"/>
      <c r="I415" s="10"/>
      <c r="J415" s="1482"/>
      <c r="K415" s="203"/>
      <c r="L415" s="1150"/>
      <c r="M415" s="214"/>
      <c r="N415" s="1483"/>
      <c r="O415" s="1699" t="s">
        <v>954</v>
      </c>
      <c r="P415" s="1680">
        <f t="shared" ref="P415:U415" si="412">AB431</f>
        <v>0</v>
      </c>
      <c r="Q415" s="1681">
        <f t="shared" si="412"/>
        <v>0</v>
      </c>
      <c r="R415" s="1680">
        <f t="shared" si="412"/>
        <v>0</v>
      </c>
      <c r="S415" s="1686">
        <f t="shared" si="412"/>
        <v>0</v>
      </c>
      <c r="T415" s="1680">
        <f t="shared" si="412"/>
        <v>0</v>
      </c>
      <c r="U415" s="1684">
        <f t="shared" si="412"/>
        <v>0</v>
      </c>
      <c r="V415" s="1680">
        <f t="shared" si="411"/>
        <v>0</v>
      </c>
      <c r="W415" s="1685">
        <f t="shared" si="411"/>
        <v>0</v>
      </c>
      <c r="X415" s="1680">
        <f t="shared" si="411"/>
        <v>0</v>
      </c>
      <c r="Y415" s="1686">
        <f t="shared" si="411"/>
        <v>0</v>
      </c>
      <c r="AA415" s="1712" t="s">
        <v>595</v>
      </c>
      <c r="AB415" s="1700"/>
      <c r="AC415" s="2030"/>
      <c r="AD415" s="1509">
        <f>F422</f>
        <v>2.5</v>
      </c>
      <c r="AE415" s="1702">
        <f>G422</f>
        <v>2</v>
      </c>
      <c r="AF415" s="1528"/>
      <c r="AG415" s="1684"/>
      <c r="AH415" s="1528">
        <f t="shared" si="409"/>
        <v>2.5</v>
      </c>
      <c r="AI415" s="1608">
        <f t="shared" si="409"/>
        <v>2</v>
      </c>
      <c r="AJ415" s="1528">
        <f t="shared" si="409"/>
        <v>2.5</v>
      </c>
      <c r="AK415" s="1530">
        <f t="shared" si="409"/>
        <v>2</v>
      </c>
      <c r="AM415" s="1201" t="s">
        <v>85</v>
      </c>
      <c r="AN415" s="1531">
        <f t="shared" si="404"/>
        <v>32</v>
      </c>
      <c r="AO415" s="1617">
        <f t="shared" si="405"/>
        <v>27.2</v>
      </c>
      <c r="AP415" s="1656" t="s">
        <v>433</v>
      </c>
      <c r="AQ415" s="1650">
        <f t="shared" si="408"/>
        <v>0</v>
      </c>
      <c r="AR415" s="1651">
        <f t="shared" si="406"/>
        <v>0</v>
      </c>
      <c r="AU415" s="41"/>
      <c r="AV415" s="4"/>
      <c r="AW415" s="17"/>
      <c r="AX415" s="10"/>
      <c r="AY415" s="10"/>
      <c r="AZ415" s="10"/>
      <c r="BA415" s="288"/>
      <c r="BB415" s="999"/>
      <c r="BC415" s="999"/>
      <c r="BD415" s="1982"/>
      <c r="BE415" s="17"/>
      <c r="BF415" s="1772"/>
      <c r="BG415" s="10"/>
      <c r="BH415" s="10"/>
      <c r="BI415" s="10"/>
      <c r="BJ415" s="10"/>
      <c r="BK415" s="10"/>
      <c r="BL415" s="10"/>
      <c r="BM415" s="10"/>
      <c r="BN415" s="10"/>
    </row>
    <row r="416" spans="2:66">
      <c r="B416" s="1662"/>
      <c r="C416" s="404" t="s">
        <v>123</v>
      </c>
      <c r="D416" s="171"/>
      <c r="E416" s="2455" t="s">
        <v>680</v>
      </c>
      <c r="F416" s="1787"/>
      <c r="G416" s="1788"/>
      <c r="H416" s="2565" t="s">
        <v>671</v>
      </c>
      <c r="I416" s="1787"/>
      <c r="J416" s="1788"/>
      <c r="K416" s="1665" t="s">
        <v>687</v>
      </c>
      <c r="L416" s="1664"/>
      <c r="M416" s="1790"/>
      <c r="N416" s="1483"/>
      <c r="O416" s="1414" t="s">
        <v>70</v>
      </c>
      <c r="P416" s="1710">
        <f t="shared" ref="P416:U416" si="413">AB439</f>
        <v>150</v>
      </c>
      <c r="Q416" s="1711">
        <f t="shared" si="413"/>
        <v>100</v>
      </c>
      <c r="R416" s="1710">
        <f t="shared" si="413"/>
        <v>2.84</v>
      </c>
      <c r="S416" s="1530">
        <f t="shared" si="413"/>
        <v>2.5</v>
      </c>
      <c r="T416" s="1710">
        <f t="shared" si="413"/>
        <v>0</v>
      </c>
      <c r="U416" s="1655">
        <f t="shared" si="413"/>
        <v>0</v>
      </c>
      <c r="V416" s="1710">
        <f t="shared" si="411"/>
        <v>152.84</v>
      </c>
      <c r="W416" s="1608">
        <f t="shared" si="411"/>
        <v>102.5</v>
      </c>
      <c r="X416" s="1710">
        <f t="shared" si="411"/>
        <v>2.84</v>
      </c>
      <c r="Y416" s="1530">
        <f t="shared" si="411"/>
        <v>2.5</v>
      </c>
      <c r="AA416" s="1656" t="s">
        <v>433</v>
      </c>
      <c r="AB416" s="1657"/>
      <c r="AC416" s="2035"/>
      <c r="AD416" s="1528"/>
      <c r="AE416" s="1675"/>
      <c r="AF416" s="1528"/>
      <c r="AG416" s="1684"/>
      <c r="AH416" s="1528">
        <f t="shared" ref="AH416:AH417" si="414">AB416+AD416</f>
        <v>0</v>
      </c>
      <c r="AI416" s="1608">
        <f t="shared" ref="AI416:AI417" si="415">AC416+AE416</f>
        <v>0</v>
      </c>
      <c r="AJ416" s="1528">
        <f t="shared" ref="AJ416:AJ417" si="416">AD416+AF416</f>
        <v>0</v>
      </c>
      <c r="AK416" s="1530">
        <f t="shared" ref="AK416:AK417" si="417">AE416+AG416</f>
        <v>0</v>
      </c>
      <c r="AM416" s="1201" t="s">
        <v>440</v>
      </c>
      <c r="AN416" s="1531">
        <f t="shared" si="404"/>
        <v>39.340000000000003</v>
      </c>
      <c r="AO416" s="1617">
        <f t="shared" si="405"/>
        <v>35</v>
      </c>
      <c r="AP416" s="1656" t="s">
        <v>435</v>
      </c>
      <c r="AQ416" s="1650">
        <f t="shared" si="408"/>
        <v>0</v>
      </c>
      <c r="AR416" s="1651">
        <f t="shared" si="406"/>
        <v>0</v>
      </c>
      <c r="AU416" s="10"/>
      <c r="AV416" s="1653"/>
      <c r="AW416" s="10"/>
      <c r="AX416" s="10"/>
      <c r="AY416" s="10"/>
      <c r="AZ416" s="10"/>
      <c r="BA416" s="1985"/>
      <c r="BB416" s="1956"/>
      <c r="BC416" s="1985"/>
      <c r="BD416" s="4"/>
      <c r="BE416" s="17"/>
      <c r="BF416" s="1772"/>
      <c r="BG416" s="10"/>
      <c r="BH416" s="10"/>
      <c r="BI416" s="10"/>
      <c r="BJ416" s="10"/>
      <c r="BK416" s="10"/>
      <c r="BL416" s="10"/>
      <c r="BM416" s="10"/>
      <c r="BN416" s="10"/>
    </row>
    <row r="417" spans="2:66">
      <c r="B417" s="1816" t="s">
        <v>678</v>
      </c>
      <c r="C417" s="658" t="s">
        <v>679</v>
      </c>
      <c r="D417" s="294">
        <v>60</v>
      </c>
      <c r="E417" s="1603" t="s">
        <v>100</v>
      </c>
      <c r="F417" s="1541" t="s">
        <v>101</v>
      </c>
      <c r="G417" s="1542" t="s">
        <v>102</v>
      </c>
      <c r="H417" s="1540" t="s">
        <v>100</v>
      </c>
      <c r="I417" s="1541" t="s">
        <v>101</v>
      </c>
      <c r="J417" s="1542" t="s">
        <v>102</v>
      </c>
      <c r="K417" s="1540" t="s">
        <v>100</v>
      </c>
      <c r="L417" s="1541" t="s">
        <v>101</v>
      </c>
      <c r="M417" s="1542" t="s">
        <v>102</v>
      </c>
      <c r="N417" s="1483"/>
      <c r="O417" s="1717" t="s">
        <v>104</v>
      </c>
      <c r="P417" s="1734">
        <f t="shared" ref="P417:U417" si="418">AB443</f>
        <v>0</v>
      </c>
      <c r="Q417" s="1654">
        <f t="shared" si="418"/>
        <v>0</v>
      </c>
      <c r="R417" s="1710">
        <f t="shared" si="418"/>
        <v>11.25</v>
      </c>
      <c r="S417" s="1608">
        <f t="shared" si="418"/>
        <v>11.25</v>
      </c>
      <c r="T417" s="1710">
        <f t="shared" si="418"/>
        <v>0</v>
      </c>
      <c r="U417" s="1655">
        <f t="shared" si="418"/>
        <v>0</v>
      </c>
      <c r="V417" s="1605">
        <f t="shared" ref="V417:V439" si="419">P417+R417</f>
        <v>11.25</v>
      </c>
      <c r="W417" s="1608">
        <f t="shared" ref="W417:W444" si="420">Q417+S417</f>
        <v>11.25</v>
      </c>
      <c r="X417" s="1605">
        <f t="shared" ref="X417:X442" si="421">R417+T417</f>
        <v>11.25</v>
      </c>
      <c r="Y417" s="1530">
        <f t="shared" ref="Y417:Y444" si="422">S417+U417</f>
        <v>11.25</v>
      </c>
      <c r="AA417" s="1656" t="s">
        <v>435</v>
      </c>
      <c r="AB417" s="1657"/>
      <c r="AC417" s="1674"/>
      <c r="AD417" s="1528"/>
      <c r="AE417" s="1675"/>
      <c r="AF417" s="1528"/>
      <c r="AG417" s="1684"/>
      <c r="AH417" s="1528">
        <f t="shared" si="414"/>
        <v>0</v>
      </c>
      <c r="AI417" s="1608">
        <f t="shared" si="415"/>
        <v>0</v>
      </c>
      <c r="AJ417" s="1528">
        <f t="shared" si="416"/>
        <v>0</v>
      </c>
      <c r="AK417" s="1530">
        <f t="shared" si="417"/>
        <v>0</v>
      </c>
      <c r="AM417" s="1414" t="s">
        <v>121</v>
      </c>
      <c r="AN417" s="1531">
        <f t="shared" si="404"/>
        <v>63.5</v>
      </c>
      <c r="AO417" s="1617">
        <f t="shared" si="405"/>
        <v>44.1</v>
      </c>
      <c r="AP417" s="1687" t="s">
        <v>125</v>
      </c>
      <c r="AQ417" s="1650">
        <f t="shared" si="408"/>
        <v>42.86</v>
      </c>
      <c r="AR417" s="1651">
        <f t="shared" si="406"/>
        <v>34.287999999999997</v>
      </c>
      <c r="AU417" s="10"/>
      <c r="AV417" s="1653"/>
      <c r="AW417" s="10"/>
      <c r="AX417" s="10"/>
      <c r="AY417" s="10"/>
      <c r="AZ417" s="10"/>
      <c r="BA417" s="2177"/>
      <c r="BB417" s="1463"/>
      <c r="BC417" s="1942"/>
      <c r="BD417" s="2177"/>
      <c r="BE417" s="17"/>
      <c r="BF417" s="1942"/>
      <c r="BG417" s="10"/>
      <c r="BH417" s="10"/>
      <c r="BI417" s="10"/>
      <c r="BJ417" s="10"/>
      <c r="BK417" s="10"/>
      <c r="BL417" s="10"/>
      <c r="BM417" s="10"/>
      <c r="BN417" s="10"/>
    </row>
    <row r="418" spans="2:66">
      <c r="B418" s="2566" t="s">
        <v>682</v>
      </c>
      <c r="C418" s="658" t="s">
        <v>681</v>
      </c>
      <c r="D418" s="1018">
        <v>200</v>
      </c>
      <c r="E418" s="2567" t="s">
        <v>45</v>
      </c>
      <c r="F418" s="1694">
        <v>53.4</v>
      </c>
      <c r="G418" s="2568">
        <v>40</v>
      </c>
      <c r="H418" s="2569" t="s">
        <v>655</v>
      </c>
      <c r="I418" s="1803">
        <v>39.200000000000003</v>
      </c>
      <c r="J418" s="2012">
        <v>38.5</v>
      </c>
      <c r="K418" s="1693" t="s">
        <v>94</v>
      </c>
      <c r="L418" s="1696">
        <v>55.71</v>
      </c>
      <c r="M418" s="1697">
        <v>44.567999999999998</v>
      </c>
      <c r="N418" s="1483"/>
      <c r="O418" s="1414" t="s">
        <v>792</v>
      </c>
      <c r="P418" s="1605"/>
      <c r="Q418" s="1654"/>
      <c r="R418" s="1605">
        <f>F431</f>
        <v>100</v>
      </c>
      <c r="S418" s="1530">
        <f>G431</f>
        <v>100</v>
      </c>
      <c r="T418" s="1605">
        <f>D438</f>
        <v>200</v>
      </c>
      <c r="U418" s="1655">
        <f>D438</f>
        <v>200</v>
      </c>
      <c r="V418" s="1605">
        <f t="shared" si="419"/>
        <v>100</v>
      </c>
      <c r="W418" s="1608">
        <f t="shared" si="420"/>
        <v>100</v>
      </c>
      <c r="X418" s="1605">
        <f t="shared" si="421"/>
        <v>300</v>
      </c>
      <c r="Y418" s="1530">
        <f t="shared" si="422"/>
        <v>300</v>
      </c>
      <c r="AA418" s="1687" t="s">
        <v>125</v>
      </c>
      <c r="AB418" s="1657"/>
      <c r="AC418" s="1674"/>
      <c r="AD418" s="1528">
        <f>L420</f>
        <v>42.86</v>
      </c>
      <c r="AE418" s="1675">
        <f>M420</f>
        <v>34.287999999999997</v>
      </c>
      <c r="AF418" s="1528"/>
      <c r="AG418" s="1684"/>
      <c r="AH418" s="1528">
        <f t="shared" ref="AH418:AH432" si="423">AB418+AD418</f>
        <v>42.86</v>
      </c>
      <c r="AI418" s="1608">
        <f t="shared" ref="AI418:AI432" si="424">AC418+AE418</f>
        <v>34.287999999999997</v>
      </c>
      <c r="AJ418" s="1528">
        <f t="shared" ref="AJ418:AJ432" si="425">AD418+AF418</f>
        <v>42.86</v>
      </c>
      <c r="AK418" s="1530">
        <f t="shared" ref="AK418:AK432" si="426">AE418+AG418</f>
        <v>34.287999999999997</v>
      </c>
      <c r="AM418" s="1414" t="s">
        <v>65</v>
      </c>
      <c r="AN418" s="1531">
        <f t="shared" si="404"/>
        <v>0</v>
      </c>
      <c r="AO418" s="1617">
        <f t="shared" si="405"/>
        <v>0</v>
      </c>
      <c r="AP418" s="1687" t="s">
        <v>87</v>
      </c>
      <c r="AQ418" s="1650">
        <f t="shared" si="408"/>
        <v>22.6</v>
      </c>
      <c r="AR418" s="1651">
        <f t="shared" si="406"/>
        <v>18.5</v>
      </c>
      <c r="AU418" s="10"/>
      <c r="AV418" s="1653"/>
      <c r="AW418" s="10"/>
      <c r="AX418" s="10"/>
      <c r="AY418" s="10"/>
      <c r="AZ418" s="10"/>
      <c r="BA418" s="2177"/>
      <c r="BB418" s="1463"/>
      <c r="BC418" s="10"/>
      <c r="BD418" s="2177"/>
      <c r="BE418" s="17"/>
      <c r="BF418" s="1942"/>
      <c r="BG418" s="10"/>
      <c r="BH418" s="10"/>
      <c r="BI418" s="10"/>
      <c r="BJ418" s="10"/>
      <c r="BK418" s="10"/>
      <c r="BL418" s="10"/>
      <c r="BM418" s="10"/>
      <c r="BN418" s="10"/>
    </row>
    <row r="419" spans="2:66">
      <c r="B419" s="356" t="s">
        <v>672</v>
      </c>
      <c r="C419" s="1089" t="s">
        <v>999</v>
      </c>
      <c r="D419" s="294">
        <v>105</v>
      </c>
      <c r="E419" s="2221" t="s">
        <v>683</v>
      </c>
      <c r="F419" s="2570">
        <v>16</v>
      </c>
      <c r="G419" s="2571">
        <v>16</v>
      </c>
      <c r="H419" s="1559" t="s">
        <v>121</v>
      </c>
      <c r="I419" s="1620">
        <v>63.5</v>
      </c>
      <c r="J419" s="1621">
        <v>44.1</v>
      </c>
      <c r="K419" s="1716" t="s">
        <v>1056</v>
      </c>
      <c r="L419" s="10"/>
      <c r="M419" s="1482"/>
      <c r="N419" s="1483"/>
      <c r="O419" s="1201" t="s">
        <v>426</v>
      </c>
      <c r="P419" s="1605">
        <f t="shared" ref="P419:U419" si="427">AB446</f>
        <v>0</v>
      </c>
      <c r="Q419" s="1654">
        <f t="shared" si="427"/>
        <v>0</v>
      </c>
      <c r="R419" s="1605">
        <f t="shared" si="427"/>
        <v>0</v>
      </c>
      <c r="S419" s="1530">
        <f t="shared" si="427"/>
        <v>0</v>
      </c>
      <c r="T419" s="1605">
        <f t="shared" si="427"/>
        <v>32</v>
      </c>
      <c r="U419" s="1655">
        <f t="shared" si="427"/>
        <v>27.2</v>
      </c>
      <c r="V419" s="1605">
        <f t="shared" si="419"/>
        <v>0</v>
      </c>
      <c r="W419" s="1608">
        <f t="shared" si="420"/>
        <v>0</v>
      </c>
      <c r="X419" s="1605">
        <f t="shared" si="421"/>
        <v>32</v>
      </c>
      <c r="Y419" s="1530">
        <f t="shared" si="422"/>
        <v>27.2</v>
      </c>
      <c r="AA419" s="1687" t="s">
        <v>87</v>
      </c>
      <c r="AB419" s="1657"/>
      <c r="AC419" s="1722"/>
      <c r="AD419" s="1770">
        <f>F420+I420</f>
        <v>22.6</v>
      </c>
      <c r="AE419" s="1660">
        <f>G420+J420</f>
        <v>18.5</v>
      </c>
      <c r="AF419" s="1528"/>
      <c r="AG419" s="1684"/>
      <c r="AH419" s="1528">
        <f t="shared" si="423"/>
        <v>22.6</v>
      </c>
      <c r="AI419" s="1608">
        <f t="shared" si="424"/>
        <v>18.5</v>
      </c>
      <c r="AJ419" s="1528">
        <f t="shared" si="425"/>
        <v>22.6</v>
      </c>
      <c r="AK419" s="1530">
        <f t="shared" si="426"/>
        <v>18.5</v>
      </c>
      <c r="AM419" s="1414" t="s">
        <v>60</v>
      </c>
      <c r="AN419" s="1531">
        <f t="shared" si="404"/>
        <v>428</v>
      </c>
      <c r="AO419" s="1617">
        <f t="shared" si="405"/>
        <v>428</v>
      </c>
      <c r="AP419" s="1687" t="s">
        <v>68</v>
      </c>
      <c r="AQ419" s="1650">
        <f t="shared" si="408"/>
        <v>68.210000000000008</v>
      </c>
      <c r="AR419" s="1651">
        <f t="shared" si="406"/>
        <v>54.567999999999998</v>
      </c>
      <c r="AU419" s="1933"/>
      <c r="AV419" s="1653"/>
      <c r="AW419" s="520"/>
      <c r="AX419" s="10"/>
      <c r="AY419" s="10"/>
      <c r="AZ419" s="10"/>
      <c r="BA419" s="10"/>
      <c r="BB419" s="10"/>
      <c r="BC419" s="10"/>
      <c r="BD419" s="4"/>
      <c r="BE419" s="17"/>
      <c r="BF419" s="1772"/>
      <c r="BG419" s="10"/>
      <c r="BH419" s="10"/>
      <c r="BI419" s="10"/>
      <c r="BJ419" s="10"/>
      <c r="BK419" s="10"/>
      <c r="BL419" s="10"/>
      <c r="BM419" s="10"/>
      <c r="BN419" s="10"/>
    </row>
    <row r="420" spans="2:66">
      <c r="B420" s="1676" t="s">
        <v>684</v>
      </c>
      <c r="C420" s="1021" t="s">
        <v>685</v>
      </c>
      <c r="D420" s="294">
        <v>150</v>
      </c>
      <c r="E420" s="1100" t="s">
        <v>662</v>
      </c>
      <c r="F420" s="1620">
        <v>10</v>
      </c>
      <c r="G420" s="1621">
        <v>8</v>
      </c>
      <c r="H420" s="1709" t="s">
        <v>162</v>
      </c>
      <c r="I420" s="2572">
        <v>12.6</v>
      </c>
      <c r="J420" s="1732">
        <v>10.5</v>
      </c>
      <c r="K420" s="1559" t="s">
        <v>140</v>
      </c>
      <c r="L420" s="1620">
        <v>42.86</v>
      </c>
      <c r="M420" s="1708">
        <v>34.287999999999997</v>
      </c>
      <c r="N420" s="1483"/>
      <c r="O420" s="1414" t="s">
        <v>427</v>
      </c>
      <c r="P420" s="1605">
        <f t="shared" ref="P420:U420" si="428">AB450</f>
        <v>0</v>
      </c>
      <c r="Q420" s="2536">
        <f t="shared" si="428"/>
        <v>0</v>
      </c>
      <c r="R420" s="1605">
        <f t="shared" si="428"/>
        <v>0</v>
      </c>
      <c r="S420" s="1608">
        <f t="shared" si="428"/>
        <v>0</v>
      </c>
      <c r="T420" s="1605">
        <f t="shared" si="428"/>
        <v>39.340000000000003</v>
      </c>
      <c r="U420" s="1725">
        <f t="shared" si="428"/>
        <v>35</v>
      </c>
      <c r="V420" s="1605">
        <f t="shared" si="419"/>
        <v>0</v>
      </c>
      <c r="W420" s="1608">
        <f t="shared" si="420"/>
        <v>0</v>
      </c>
      <c r="X420" s="1605">
        <f t="shared" si="421"/>
        <v>39.340000000000003</v>
      </c>
      <c r="Y420" s="1530">
        <f t="shared" si="422"/>
        <v>35</v>
      </c>
      <c r="AA420" s="1687" t="s">
        <v>68</v>
      </c>
      <c r="AB420" s="1657"/>
      <c r="AC420" s="1722"/>
      <c r="AD420" s="1528">
        <f>F421+L418</f>
        <v>68.210000000000008</v>
      </c>
      <c r="AE420" s="1675">
        <f>G421+M418</f>
        <v>54.567999999999998</v>
      </c>
      <c r="AF420" s="1528"/>
      <c r="AG420" s="1684"/>
      <c r="AH420" s="1528">
        <f t="shared" si="423"/>
        <v>68.210000000000008</v>
      </c>
      <c r="AI420" s="1608">
        <f t="shared" si="424"/>
        <v>54.567999999999998</v>
      </c>
      <c r="AJ420" s="1528">
        <f t="shared" si="425"/>
        <v>68.210000000000008</v>
      </c>
      <c r="AK420" s="1530">
        <f t="shared" si="426"/>
        <v>54.567999999999998</v>
      </c>
      <c r="AM420" s="1414" t="s">
        <v>138</v>
      </c>
      <c r="AN420" s="1531">
        <f t="shared" si="404"/>
        <v>0</v>
      </c>
      <c r="AO420" s="1740">
        <f t="shared" si="405"/>
        <v>0</v>
      </c>
      <c r="AP420" s="1687" t="s">
        <v>74</v>
      </c>
      <c r="AQ420" s="1650">
        <f t="shared" si="408"/>
        <v>71.180000000000007</v>
      </c>
      <c r="AR420" s="1651">
        <f t="shared" si="406"/>
        <v>57</v>
      </c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</row>
    <row r="421" spans="2:66">
      <c r="B421" s="2043"/>
      <c r="C421" s="2573" t="s">
        <v>686</v>
      </c>
      <c r="D421" s="1482"/>
      <c r="E421" s="1100" t="s">
        <v>94</v>
      </c>
      <c r="F421" s="1620">
        <v>12.5</v>
      </c>
      <c r="G421" s="1621">
        <v>10</v>
      </c>
      <c r="H421" s="1716" t="s">
        <v>1055</v>
      </c>
      <c r="K421" s="2521" t="s">
        <v>1057</v>
      </c>
      <c r="L421" s="10"/>
      <c r="M421" s="1482"/>
      <c r="N421" s="1483"/>
      <c r="O421" s="1414" t="s">
        <v>121</v>
      </c>
      <c r="P421" s="1710"/>
      <c r="Q421" s="1782"/>
      <c r="R421" s="1605">
        <f>I419</f>
        <v>63.5</v>
      </c>
      <c r="S421" s="1530">
        <f>J419</f>
        <v>44.1</v>
      </c>
      <c r="T421" s="1605"/>
      <c r="U421" s="1655"/>
      <c r="V421" s="1605">
        <f t="shared" si="419"/>
        <v>63.5</v>
      </c>
      <c r="W421" s="1608">
        <f t="shared" si="420"/>
        <v>44.1</v>
      </c>
      <c r="X421" s="1605">
        <f t="shared" si="421"/>
        <v>63.5</v>
      </c>
      <c r="Y421" s="1530">
        <f t="shared" si="422"/>
        <v>44.1</v>
      </c>
      <c r="AA421" s="1687" t="s">
        <v>74</v>
      </c>
      <c r="AB421" s="1657"/>
      <c r="AC421" s="1674"/>
      <c r="AD421" s="1528">
        <f>I434</f>
        <v>71.180000000000007</v>
      </c>
      <c r="AE421" s="1675">
        <f>J434</f>
        <v>57</v>
      </c>
      <c r="AF421" s="1528"/>
      <c r="AG421" s="1684"/>
      <c r="AH421" s="1528">
        <f t="shared" si="423"/>
        <v>71.180000000000007</v>
      </c>
      <c r="AI421" s="1608">
        <f t="shared" si="424"/>
        <v>57</v>
      </c>
      <c r="AJ421" s="1528">
        <f t="shared" si="425"/>
        <v>71.180000000000007</v>
      </c>
      <c r="AK421" s="1530">
        <f t="shared" si="426"/>
        <v>57</v>
      </c>
      <c r="AM421" s="1414" t="s">
        <v>64</v>
      </c>
      <c r="AN421" s="1531">
        <f t="shared" si="404"/>
        <v>39.200000000000003</v>
      </c>
      <c r="AO421" s="1740">
        <f t="shared" si="405"/>
        <v>38.5</v>
      </c>
      <c r="AP421" s="1687" t="s">
        <v>128</v>
      </c>
      <c r="AQ421" s="1650">
        <f t="shared" si="408"/>
        <v>0</v>
      </c>
      <c r="AR421" s="1651">
        <f t="shared" si="406"/>
        <v>0</v>
      </c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</row>
    <row r="422" spans="2:66">
      <c r="B422" s="2574" t="s">
        <v>1007</v>
      </c>
      <c r="C422" s="661" t="s">
        <v>873</v>
      </c>
      <c r="D422" s="294">
        <v>200</v>
      </c>
      <c r="E422" s="1100" t="s">
        <v>616</v>
      </c>
      <c r="F422" s="1620">
        <v>2.5</v>
      </c>
      <c r="G422" s="1621">
        <v>2</v>
      </c>
      <c r="H422" s="1709" t="s">
        <v>78</v>
      </c>
      <c r="I422" s="2572">
        <v>10.5</v>
      </c>
      <c r="J422" s="2575">
        <v>10.5</v>
      </c>
      <c r="K422" s="2053" t="s">
        <v>171</v>
      </c>
      <c r="L422" s="1620">
        <v>35.14</v>
      </c>
      <c r="M422" s="1708">
        <v>26.15</v>
      </c>
      <c r="N422" s="1483"/>
      <c r="O422" s="1414" t="s">
        <v>65</v>
      </c>
      <c r="P422" s="1605"/>
      <c r="Q422" s="1654"/>
      <c r="R422" s="1605"/>
      <c r="S422" s="1530"/>
      <c r="T422" s="1605"/>
      <c r="U422" s="1655"/>
      <c r="V422" s="1605">
        <f t="shared" si="419"/>
        <v>0</v>
      </c>
      <c r="W422" s="1608">
        <f t="shared" si="420"/>
        <v>0</v>
      </c>
      <c r="X422" s="1605">
        <f t="shared" si="421"/>
        <v>0</v>
      </c>
      <c r="Y422" s="1530">
        <f t="shared" si="422"/>
        <v>0</v>
      </c>
      <c r="AA422" s="1687" t="s">
        <v>128</v>
      </c>
      <c r="AB422" s="1657"/>
      <c r="AC422" s="1730"/>
      <c r="AD422" s="1528"/>
      <c r="AE422" s="1675"/>
      <c r="AF422" s="1528"/>
      <c r="AG422" s="1684"/>
      <c r="AH422" s="1528">
        <f t="shared" si="423"/>
        <v>0</v>
      </c>
      <c r="AI422" s="1608">
        <f t="shared" si="424"/>
        <v>0</v>
      </c>
      <c r="AJ422" s="1528">
        <f t="shared" si="425"/>
        <v>0</v>
      </c>
      <c r="AK422" s="1530">
        <f t="shared" si="426"/>
        <v>0</v>
      </c>
      <c r="AM422" s="1414" t="s">
        <v>47</v>
      </c>
      <c r="AN422" s="1531">
        <f t="shared" si="404"/>
        <v>0</v>
      </c>
      <c r="AO422" s="1740">
        <f t="shared" si="405"/>
        <v>0</v>
      </c>
      <c r="AP422" s="1687" t="s">
        <v>129</v>
      </c>
      <c r="AQ422" s="1650">
        <f t="shared" si="408"/>
        <v>0.01</v>
      </c>
      <c r="AR422" s="1651">
        <f t="shared" si="406"/>
        <v>0.01</v>
      </c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</row>
    <row r="423" spans="2:66">
      <c r="B423" s="778"/>
      <c r="C423" s="1714" t="s">
        <v>874</v>
      </c>
      <c r="D423" s="1482"/>
      <c r="E423" s="2264" t="s">
        <v>89</v>
      </c>
      <c r="F423" s="1741">
        <v>2</v>
      </c>
      <c r="G423" s="1753">
        <v>2</v>
      </c>
      <c r="H423" s="1709" t="s">
        <v>673</v>
      </c>
      <c r="I423" s="2576" t="s">
        <v>747</v>
      </c>
      <c r="J423" s="1732">
        <v>7.4</v>
      </c>
      <c r="K423" s="2521" t="s">
        <v>1058</v>
      </c>
      <c r="L423" s="10"/>
      <c r="M423" s="1482"/>
      <c r="N423" s="1483"/>
      <c r="O423" s="1414" t="s">
        <v>60</v>
      </c>
      <c r="P423" s="1605">
        <f>F410+L410</f>
        <v>308</v>
      </c>
      <c r="Q423" s="1782">
        <f>G410+M410</f>
        <v>308</v>
      </c>
      <c r="R423" s="1605">
        <f>I428+L429</f>
        <v>83</v>
      </c>
      <c r="S423" s="2076">
        <f>J428+M429</f>
        <v>83</v>
      </c>
      <c r="T423" s="1605">
        <f>F442+L439</f>
        <v>37</v>
      </c>
      <c r="U423" s="1725">
        <f>G442+M439</f>
        <v>37</v>
      </c>
      <c r="V423" s="1605">
        <f t="shared" si="419"/>
        <v>391</v>
      </c>
      <c r="W423" s="1608">
        <f t="shared" si="420"/>
        <v>391</v>
      </c>
      <c r="X423" s="1605">
        <f t="shared" si="421"/>
        <v>120</v>
      </c>
      <c r="Y423" s="1530">
        <f t="shared" si="422"/>
        <v>120</v>
      </c>
      <c r="AA423" s="1687" t="s">
        <v>129</v>
      </c>
      <c r="AB423" s="1657"/>
      <c r="AC423" s="1736"/>
      <c r="AD423" s="1528">
        <f>L433</f>
        <v>0.01</v>
      </c>
      <c r="AE423" s="1675">
        <f>M433</f>
        <v>0.01</v>
      </c>
      <c r="AF423" s="1528"/>
      <c r="AG423" s="1684"/>
      <c r="AH423" s="1528">
        <f t="shared" si="423"/>
        <v>0.01</v>
      </c>
      <c r="AI423" s="1608">
        <f t="shared" si="424"/>
        <v>0.01</v>
      </c>
      <c r="AJ423" s="1528">
        <f t="shared" si="425"/>
        <v>0.01</v>
      </c>
      <c r="AK423" s="1530">
        <f t="shared" si="426"/>
        <v>0.01</v>
      </c>
      <c r="AM423" s="1414" t="s">
        <v>67</v>
      </c>
      <c r="AN423" s="1531">
        <f t="shared" si="404"/>
        <v>0</v>
      </c>
      <c r="AO423" s="1740">
        <f t="shared" si="405"/>
        <v>0</v>
      </c>
      <c r="AP423" s="1656" t="s">
        <v>96</v>
      </c>
      <c r="AQ423" s="2528">
        <f t="shared" si="408"/>
        <v>0</v>
      </c>
      <c r="AR423" s="2111">
        <f t="shared" si="406"/>
        <v>0</v>
      </c>
    </row>
    <row r="424" spans="2:66">
      <c r="B424" s="2316" t="s">
        <v>9</v>
      </c>
      <c r="C424" s="658" t="s">
        <v>10</v>
      </c>
      <c r="D424" s="246">
        <v>50</v>
      </c>
      <c r="E424" s="2264" t="s">
        <v>163</v>
      </c>
      <c r="F424" s="1620">
        <v>0.04</v>
      </c>
      <c r="G424" s="1561">
        <v>0.04</v>
      </c>
      <c r="H424" s="2577" t="s">
        <v>675</v>
      </c>
      <c r="I424" s="2576"/>
      <c r="J424" s="2575"/>
      <c r="K424" s="1559" t="s">
        <v>170</v>
      </c>
      <c r="L424" s="1620">
        <v>27.43</v>
      </c>
      <c r="M424" s="1708">
        <v>17.829999999999998</v>
      </c>
      <c r="N424" s="1483"/>
      <c r="O424" s="1414" t="s">
        <v>138</v>
      </c>
      <c r="P424" s="1605"/>
      <c r="Q424" s="1654"/>
      <c r="R424" s="1605"/>
      <c r="S424" s="1530"/>
      <c r="T424" s="1605"/>
      <c r="U424" s="1655"/>
      <c r="V424" s="1605">
        <f t="shared" si="419"/>
        <v>0</v>
      </c>
      <c r="W424" s="1608">
        <f t="shared" si="420"/>
        <v>0</v>
      </c>
      <c r="X424" s="1605">
        <f t="shared" si="421"/>
        <v>0</v>
      </c>
      <c r="Y424" s="1530">
        <f t="shared" si="422"/>
        <v>0</v>
      </c>
      <c r="AA424" s="1656" t="s">
        <v>96</v>
      </c>
      <c r="AB424" s="1737"/>
      <c r="AC424" s="1738"/>
      <c r="AD424" s="1614"/>
      <c r="AE424" s="1739"/>
      <c r="AF424" s="1614"/>
      <c r="AG424" s="2042"/>
      <c r="AH424" s="1614">
        <f t="shared" si="423"/>
        <v>0</v>
      </c>
      <c r="AI424" s="1690">
        <f t="shared" si="424"/>
        <v>0</v>
      </c>
      <c r="AJ424" s="1614">
        <f t="shared" si="425"/>
        <v>0</v>
      </c>
      <c r="AK424" s="1616">
        <f t="shared" si="426"/>
        <v>0</v>
      </c>
      <c r="AM424" s="1414" t="s">
        <v>82</v>
      </c>
      <c r="AN424" s="1531">
        <f t="shared" si="404"/>
        <v>26.439999999999998</v>
      </c>
      <c r="AO424" s="1740">
        <f t="shared" si="405"/>
        <v>26.439999999999998</v>
      </c>
      <c r="AP424" s="2081" t="s">
        <v>935</v>
      </c>
      <c r="AQ424" s="2449">
        <f t="shared" si="408"/>
        <v>234.79</v>
      </c>
      <c r="AR424" s="1800">
        <f t="shared" si="406"/>
        <v>184.19599999999997</v>
      </c>
    </row>
    <row r="425" spans="2:66">
      <c r="B425" s="2316" t="s">
        <v>9</v>
      </c>
      <c r="C425" s="658" t="s">
        <v>428</v>
      </c>
      <c r="D425" s="659">
        <v>30</v>
      </c>
      <c r="E425" s="1100" t="s">
        <v>592</v>
      </c>
      <c r="F425" s="1773">
        <v>0.3</v>
      </c>
      <c r="G425" s="2016">
        <v>0.3</v>
      </c>
      <c r="H425" s="2015" t="s">
        <v>89</v>
      </c>
      <c r="I425" s="617">
        <v>2.1</v>
      </c>
      <c r="J425" s="2578">
        <v>2.1</v>
      </c>
      <c r="K425" s="1559" t="s">
        <v>82</v>
      </c>
      <c r="L425" s="1620">
        <v>4.8</v>
      </c>
      <c r="M425" s="1708">
        <v>4.8</v>
      </c>
      <c r="N425" s="1483"/>
      <c r="O425" s="1414" t="s">
        <v>64</v>
      </c>
      <c r="P425" s="1605"/>
      <c r="Q425" s="1654"/>
      <c r="R425" s="1605">
        <f>I418</f>
        <v>39.200000000000003</v>
      </c>
      <c r="S425" s="1530">
        <f>J418</f>
        <v>38.5</v>
      </c>
      <c r="T425" s="1605"/>
      <c r="U425" s="1655"/>
      <c r="V425" s="1605">
        <f t="shared" si="419"/>
        <v>39.200000000000003</v>
      </c>
      <c r="W425" s="1608">
        <f t="shared" si="420"/>
        <v>38.5</v>
      </c>
      <c r="X425" s="1605">
        <f t="shared" si="421"/>
        <v>39.200000000000003</v>
      </c>
      <c r="Y425" s="1530">
        <f t="shared" si="422"/>
        <v>38.5</v>
      </c>
      <c r="AA425" s="2081" t="s">
        <v>935</v>
      </c>
      <c r="AB425" s="2579">
        <f t="shared" ref="AB425:AG425" si="429">SUM(AB412:AB424)</f>
        <v>0</v>
      </c>
      <c r="AC425" s="2580">
        <f t="shared" si="429"/>
        <v>0</v>
      </c>
      <c r="AD425" s="2581">
        <f t="shared" si="429"/>
        <v>234.79</v>
      </c>
      <c r="AE425" s="2582">
        <f t="shared" si="429"/>
        <v>184.19599999999997</v>
      </c>
      <c r="AF425" s="2583">
        <f t="shared" si="429"/>
        <v>0</v>
      </c>
      <c r="AG425" s="2117">
        <f t="shared" si="429"/>
        <v>0</v>
      </c>
      <c r="AH425" s="2119">
        <f t="shared" si="423"/>
        <v>234.79</v>
      </c>
      <c r="AI425" s="2120">
        <f t="shared" si="424"/>
        <v>184.19599999999997</v>
      </c>
      <c r="AJ425" s="2119">
        <f t="shared" si="425"/>
        <v>234.79</v>
      </c>
      <c r="AK425" s="2121">
        <f t="shared" si="426"/>
        <v>184.19599999999997</v>
      </c>
      <c r="AM425" s="1414" t="s">
        <v>89</v>
      </c>
      <c r="AN425" s="1531">
        <f t="shared" si="404"/>
        <v>10.3</v>
      </c>
      <c r="AO425" s="1740">
        <f t="shared" si="405"/>
        <v>10.3</v>
      </c>
      <c r="AP425" s="1641" t="s">
        <v>1067</v>
      </c>
    </row>
    <row r="426" spans="2:66">
      <c r="B426" s="778"/>
      <c r="C426" s="1731"/>
      <c r="D426" s="1482"/>
      <c r="E426" s="1100" t="s">
        <v>581</v>
      </c>
      <c r="F426" s="1620">
        <v>130</v>
      </c>
      <c r="G426" s="1561">
        <v>130</v>
      </c>
      <c r="H426" s="2258" t="s">
        <v>592</v>
      </c>
      <c r="I426" s="617">
        <v>0.1</v>
      </c>
      <c r="J426" s="2578">
        <v>0.1</v>
      </c>
      <c r="K426" s="1559" t="s">
        <v>88</v>
      </c>
      <c r="L426" s="1620">
        <v>0.68</v>
      </c>
      <c r="M426" s="1708">
        <v>0.68</v>
      </c>
      <c r="N426" s="1483"/>
      <c r="O426" s="1414" t="s">
        <v>447</v>
      </c>
      <c r="P426" s="1605"/>
      <c r="Q426" s="1654"/>
      <c r="R426" s="1605"/>
      <c r="S426" s="1530"/>
      <c r="T426" s="1605"/>
      <c r="U426" s="1655"/>
      <c r="V426" s="1605">
        <f t="shared" si="419"/>
        <v>0</v>
      </c>
      <c r="W426" s="1608">
        <f t="shared" si="420"/>
        <v>0</v>
      </c>
      <c r="X426" s="1605">
        <f t="shared" si="421"/>
        <v>0</v>
      </c>
      <c r="Y426" s="1530">
        <f t="shared" si="422"/>
        <v>0</v>
      </c>
      <c r="AA426" s="1641" t="s">
        <v>1067</v>
      </c>
      <c r="AB426" s="1700"/>
      <c r="AC426" s="2584"/>
      <c r="AD426" s="1509"/>
      <c r="AE426" s="1702"/>
      <c r="AF426" s="1509"/>
      <c r="AG426" s="2585"/>
      <c r="AH426" s="1509">
        <f t="shared" si="423"/>
        <v>0</v>
      </c>
      <c r="AI426" s="2586">
        <f t="shared" si="424"/>
        <v>0</v>
      </c>
      <c r="AJ426" s="1509">
        <f t="shared" si="425"/>
        <v>0</v>
      </c>
      <c r="AK426" s="1511">
        <f t="shared" si="426"/>
        <v>0</v>
      </c>
      <c r="AM426" s="1414" t="s">
        <v>130</v>
      </c>
      <c r="AN426" s="1531">
        <f t="shared" si="404"/>
        <v>0.185</v>
      </c>
      <c r="AO426" s="1740">
        <f t="shared" si="405"/>
        <v>7.4</v>
      </c>
      <c r="AP426" s="1687"/>
      <c r="AQ426" s="1650">
        <f t="shared" ref="AQ426:AR432" si="430">AB426+AD426+AF426</f>
        <v>0</v>
      </c>
      <c r="AR426" s="1651">
        <f t="shared" si="430"/>
        <v>0</v>
      </c>
    </row>
    <row r="427" spans="2:66">
      <c r="B427" s="778"/>
      <c r="C427" s="1731"/>
      <c r="D427" s="1482"/>
      <c r="E427" s="2587" t="s">
        <v>448</v>
      </c>
      <c r="F427" s="1773"/>
      <c r="G427" s="2578">
        <v>1</v>
      </c>
      <c r="H427" s="1559" t="s">
        <v>593</v>
      </c>
      <c r="I427" s="617"/>
      <c r="J427" s="2578"/>
      <c r="K427" s="1559" t="s">
        <v>592</v>
      </c>
      <c r="L427" s="1560">
        <v>0.12</v>
      </c>
      <c r="M427" s="1708">
        <v>0.12</v>
      </c>
      <c r="N427" s="1483"/>
      <c r="O427" s="1414" t="s">
        <v>67</v>
      </c>
      <c r="P427" s="1605"/>
      <c r="Q427" s="1654"/>
      <c r="R427" s="1605"/>
      <c r="S427" s="1530"/>
      <c r="T427" s="1605"/>
      <c r="U427" s="1655"/>
      <c r="V427" s="1605">
        <f t="shared" si="419"/>
        <v>0</v>
      </c>
      <c r="W427" s="1608">
        <f t="shared" si="420"/>
        <v>0</v>
      </c>
      <c r="X427" s="1605">
        <f t="shared" si="421"/>
        <v>0</v>
      </c>
      <c r="Y427" s="1530">
        <f t="shared" si="422"/>
        <v>0</v>
      </c>
      <c r="AA427" s="1687" t="s">
        <v>127</v>
      </c>
      <c r="AB427" s="1657"/>
      <c r="AC427" s="1674"/>
      <c r="AD427" s="1528"/>
      <c r="AE427" s="1675"/>
      <c r="AF427" s="1528"/>
      <c r="AG427" s="1684"/>
      <c r="AH427" s="1528">
        <f t="shared" si="423"/>
        <v>0</v>
      </c>
      <c r="AI427" s="1608">
        <f t="shared" si="424"/>
        <v>0</v>
      </c>
      <c r="AJ427" s="1528">
        <f t="shared" si="425"/>
        <v>0</v>
      </c>
      <c r="AK427" s="1530">
        <f t="shared" si="426"/>
        <v>0</v>
      </c>
      <c r="AM427" s="1414" t="s">
        <v>50</v>
      </c>
      <c r="AN427" s="1531">
        <f t="shared" si="404"/>
        <v>31.98</v>
      </c>
      <c r="AO427" s="1740">
        <f t="shared" si="405"/>
        <v>31.98</v>
      </c>
      <c r="AP427" s="1687" t="s">
        <v>127</v>
      </c>
      <c r="AQ427" s="1650">
        <f t="shared" si="430"/>
        <v>0</v>
      </c>
      <c r="AR427" s="1651">
        <f t="shared" si="430"/>
        <v>0</v>
      </c>
    </row>
    <row r="428" spans="2:66">
      <c r="B428" s="778"/>
      <c r="C428" s="1731"/>
      <c r="D428" s="1482"/>
      <c r="E428" s="1755" t="s">
        <v>873</v>
      </c>
      <c r="F428" s="2401"/>
      <c r="G428" s="2402"/>
      <c r="H428" s="1559" t="s">
        <v>674</v>
      </c>
      <c r="I428" s="1560">
        <v>35</v>
      </c>
      <c r="J428" s="1561">
        <v>35</v>
      </c>
      <c r="K428" s="2588" t="s">
        <v>986</v>
      </c>
      <c r="L428" s="617"/>
      <c r="M428" s="1743"/>
      <c r="N428" s="1483"/>
      <c r="O428" s="1414" t="s">
        <v>82</v>
      </c>
      <c r="P428" s="1768">
        <f>F414+I408</f>
        <v>15</v>
      </c>
      <c r="Q428" s="1711">
        <f>G414+J408</f>
        <v>15</v>
      </c>
      <c r="R428" s="1605">
        <f>I429+L425+L430</f>
        <v>11.44</v>
      </c>
      <c r="S428" s="1608">
        <f>J429+M425+M430</f>
        <v>11.44</v>
      </c>
      <c r="T428" s="1605"/>
      <c r="U428" s="1725"/>
      <c r="V428" s="1605">
        <f t="shared" si="419"/>
        <v>26.439999999999998</v>
      </c>
      <c r="W428" s="1608">
        <f t="shared" si="420"/>
        <v>26.439999999999998</v>
      </c>
      <c r="X428" s="1605">
        <f t="shared" si="421"/>
        <v>11.44</v>
      </c>
      <c r="Y428" s="1530">
        <f t="shared" si="422"/>
        <v>11.44</v>
      </c>
      <c r="AA428" s="1687" t="s">
        <v>126</v>
      </c>
      <c r="AB428" s="1657"/>
      <c r="AC428" s="1730"/>
      <c r="AD428" s="1528"/>
      <c r="AE428" s="1675"/>
      <c r="AF428" s="1528"/>
      <c r="AG428" s="1684"/>
      <c r="AH428" s="1528">
        <f t="shared" si="423"/>
        <v>0</v>
      </c>
      <c r="AI428" s="1608">
        <f t="shared" si="424"/>
        <v>0</v>
      </c>
      <c r="AJ428" s="1528">
        <f t="shared" si="425"/>
        <v>0</v>
      </c>
      <c r="AK428" s="1530">
        <f t="shared" si="426"/>
        <v>0</v>
      </c>
      <c r="AM428" s="1414" t="s">
        <v>139</v>
      </c>
      <c r="AN428" s="1531">
        <f t="shared" si="404"/>
        <v>0</v>
      </c>
      <c r="AO428" s="1740">
        <f t="shared" si="405"/>
        <v>0</v>
      </c>
      <c r="AP428" s="1687" t="s">
        <v>126</v>
      </c>
      <c r="AQ428" s="1650">
        <f t="shared" si="430"/>
        <v>0</v>
      </c>
      <c r="AR428" s="1651">
        <f t="shared" si="430"/>
        <v>0</v>
      </c>
    </row>
    <row r="429" spans="2:66">
      <c r="B429" s="778"/>
      <c r="C429" s="1731"/>
      <c r="D429" s="1482"/>
      <c r="E429" s="2064" t="s">
        <v>874</v>
      </c>
      <c r="F429" s="1150"/>
      <c r="G429" s="214"/>
      <c r="H429" s="1559" t="s">
        <v>82</v>
      </c>
      <c r="I429" s="1620">
        <v>2.8</v>
      </c>
      <c r="J429" s="1708">
        <v>2.8</v>
      </c>
      <c r="K429" s="1559" t="s">
        <v>80</v>
      </c>
      <c r="L429" s="1560">
        <v>48</v>
      </c>
      <c r="M429" s="1561">
        <v>48</v>
      </c>
      <c r="N429" s="1483"/>
      <c r="O429" s="1414" t="s">
        <v>89</v>
      </c>
      <c r="P429" s="1605"/>
      <c r="Q429" s="1654"/>
      <c r="R429" s="1605">
        <f>F423+I425+I435</f>
        <v>7.1</v>
      </c>
      <c r="S429" s="1608">
        <f>G423+J425+J435</f>
        <v>7.1</v>
      </c>
      <c r="T429" s="1605">
        <f>I441</f>
        <v>3.2</v>
      </c>
      <c r="U429" s="1655">
        <f>J441</f>
        <v>3.2</v>
      </c>
      <c r="V429" s="1605">
        <f t="shared" si="419"/>
        <v>7.1</v>
      </c>
      <c r="W429" s="1608">
        <f t="shared" si="420"/>
        <v>7.1</v>
      </c>
      <c r="X429" s="1605">
        <f t="shared" si="421"/>
        <v>10.3</v>
      </c>
      <c r="Y429" s="1530">
        <f t="shared" si="422"/>
        <v>10.3</v>
      </c>
      <c r="AA429" s="1687" t="s">
        <v>434</v>
      </c>
      <c r="AB429" s="1657"/>
      <c r="AC429" s="1736"/>
      <c r="AD429" s="1528"/>
      <c r="AE429" s="1675"/>
      <c r="AF429" s="1528"/>
      <c r="AG429" s="1684"/>
      <c r="AH429" s="1528">
        <f t="shared" si="423"/>
        <v>0</v>
      </c>
      <c r="AI429" s="1608">
        <f t="shared" si="424"/>
        <v>0</v>
      </c>
      <c r="AJ429" s="1528">
        <f t="shared" si="425"/>
        <v>0</v>
      </c>
      <c r="AK429" s="1530">
        <f t="shared" si="426"/>
        <v>0</v>
      </c>
      <c r="AM429" s="1414" t="s">
        <v>52</v>
      </c>
      <c r="AN429" s="1531">
        <f t="shared" si="404"/>
        <v>0</v>
      </c>
      <c r="AO429" s="1740">
        <f t="shared" si="405"/>
        <v>0</v>
      </c>
      <c r="AP429" s="1687" t="s">
        <v>434</v>
      </c>
      <c r="AQ429" s="1650">
        <f t="shared" si="430"/>
        <v>0</v>
      </c>
      <c r="AR429" s="1651">
        <f t="shared" si="430"/>
        <v>0</v>
      </c>
    </row>
    <row r="430" spans="2:66">
      <c r="B430" s="778"/>
      <c r="C430" s="1731"/>
      <c r="D430" s="1482"/>
      <c r="E430" s="1603" t="s">
        <v>100</v>
      </c>
      <c r="F430" s="1541" t="s">
        <v>101</v>
      </c>
      <c r="G430" s="1542" t="s">
        <v>102</v>
      </c>
      <c r="H430" s="1559" t="s">
        <v>492</v>
      </c>
      <c r="I430" s="1620">
        <v>2.8</v>
      </c>
      <c r="J430" s="1708">
        <v>2.8</v>
      </c>
      <c r="K430" s="1559" t="s">
        <v>82</v>
      </c>
      <c r="L430" s="1620">
        <v>3.84</v>
      </c>
      <c r="M430" s="1708">
        <v>3.84</v>
      </c>
      <c r="N430" s="1483"/>
      <c r="O430" s="2098" t="s">
        <v>144</v>
      </c>
      <c r="P430" s="1710"/>
      <c r="Q430" s="1711"/>
      <c r="R430" s="2589">
        <f>S430/1000/0.04</f>
        <v>0.185</v>
      </c>
      <c r="S430" s="2346">
        <f>J423</f>
        <v>7.4</v>
      </c>
      <c r="T430" s="1605"/>
      <c r="U430" s="1725"/>
      <c r="V430" s="1605">
        <f t="shared" si="419"/>
        <v>0.185</v>
      </c>
      <c r="W430" s="1608">
        <f t="shared" si="420"/>
        <v>7.4</v>
      </c>
      <c r="X430" s="1605">
        <f t="shared" si="421"/>
        <v>0.185</v>
      </c>
      <c r="Y430" s="1530">
        <f t="shared" si="422"/>
        <v>7.4</v>
      </c>
      <c r="AA430" s="1656" t="s">
        <v>96</v>
      </c>
      <c r="AB430" s="1657"/>
      <c r="AC430" s="1688"/>
      <c r="AD430" s="1528"/>
      <c r="AE430" s="1675"/>
      <c r="AF430" s="1528"/>
      <c r="AG430" s="1684"/>
      <c r="AH430" s="1528">
        <f t="shared" si="423"/>
        <v>0</v>
      </c>
      <c r="AI430" s="1608">
        <f t="shared" si="424"/>
        <v>0</v>
      </c>
      <c r="AJ430" s="1528">
        <f t="shared" si="425"/>
        <v>0</v>
      </c>
      <c r="AK430" s="1530">
        <f t="shared" si="426"/>
        <v>0</v>
      </c>
      <c r="AM430" s="1414" t="s">
        <v>137</v>
      </c>
      <c r="AN430" s="1531">
        <f t="shared" si="404"/>
        <v>3.7</v>
      </c>
      <c r="AO430" s="1740">
        <f t="shared" si="405"/>
        <v>3.7</v>
      </c>
      <c r="AP430" s="2109"/>
      <c r="AQ430" s="2528">
        <f t="shared" si="430"/>
        <v>0</v>
      </c>
      <c r="AR430" s="2111">
        <f t="shared" si="430"/>
        <v>0</v>
      </c>
    </row>
    <row r="431" spans="2:66">
      <c r="B431" s="778"/>
      <c r="C431" s="1731"/>
      <c r="D431" s="1482"/>
      <c r="E431" s="1802" t="s">
        <v>741</v>
      </c>
      <c r="F431" s="1803">
        <v>100</v>
      </c>
      <c r="G431" s="2092">
        <v>100</v>
      </c>
      <c r="H431" s="1036" t="s">
        <v>592</v>
      </c>
      <c r="I431" s="1773">
        <v>0.21</v>
      </c>
      <c r="J431" s="1743">
        <v>0.21</v>
      </c>
      <c r="K431" s="1559" t="s">
        <v>492</v>
      </c>
      <c r="L431" s="1620">
        <v>3.84</v>
      </c>
      <c r="M431" s="1708">
        <v>3.84</v>
      </c>
      <c r="N431" s="1483"/>
      <c r="O431" s="1414" t="s">
        <v>50</v>
      </c>
      <c r="P431" s="1605">
        <f>F411+L411</f>
        <v>11.3</v>
      </c>
      <c r="Q431" s="1782">
        <f>G411+M411</f>
        <v>11.3</v>
      </c>
      <c r="R431" s="1605">
        <f>F432+L426</f>
        <v>20.68</v>
      </c>
      <c r="S431" s="1608">
        <f>G432+M426</f>
        <v>20.68</v>
      </c>
      <c r="T431" s="1605"/>
      <c r="U431" s="1624"/>
      <c r="V431" s="1605">
        <f t="shared" si="419"/>
        <v>31.98</v>
      </c>
      <c r="W431" s="1608">
        <f t="shared" si="420"/>
        <v>31.98</v>
      </c>
      <c r="X431" s="1605">
        <f t="shared" si="421"/>
        <v>20.68</v>
      </c>
      <c r="Y431" s="1530">
        <f t="shared" si="422"/>
        <v>20.68</v>
      </c>
      <c r="AA431" s="2081" t="s">
        <v>936</v>
      </c>
      <c r="AB431" s="2116">
        <f t="shared" ref="AB431:AG431" si="431">SUM(AB426:AB430)</f>
        <v>0</v>
      </c>
      <c r="AC431" s="2117">
        <f t="shared" si="431"/>
        <v>0</v>
      </c>
      <c r="AD431" s="2118">
        <f t="shared" si="431"/>
        <v>0</v>
      </c>
      <c r="AE431" s="2117">
        <f t="shared" si="431"/>
        <v>0</v>
      </c>
      <c r="AF431" s="2118">
        <f t="shared" si="431"/>
        <v>0</v>
      </c>
      <c r="AG431" s="2117">
        <f t="shared" si="431"/>
        <v>0</v>
      </c>
      <c r="AH431" s="2119">
        <f t="shared" si="423"/>
        <v>0</v>
      </c>
      <c r="AI431" s="2120">
        <f t="shared" si="424"/>
        <v>0</v>
      </c>
      <c r="AJ431" s="2119">
        <f t="shared" si="425"/>
        <v>0</v>
      </c>
      <c r="AK431" s="2121">
        <f t="shared" si="426"/>
        <v>0</v>
      </c>
      <c r="AM431" s="1414" t="s">
        <v>136</v>
      </c>
      <c r="AN431" s="1531">
        <f t="shared" si="404"/>
        <v>0</v>
      </c>
      <c r="AO431" s="1740">
        <f t="shared" si="405"/>
        <v>0</v>
      </c>
      <c r="AP431" s="2081" t="s">
        <v>936</v>
      </c>
      <c r="AQ431" s="2538">
        <f t="shared" si="430"/>
        <v>0</v>
      </c>
      <c r="AR431" s="1800">
        <f t="shared" si="430"/>
        <v>0</v>
      </c>
    </row>
    <row r="432" spans="2:66">
      <c r="B432" s="778"/>
      <c r="C432" s="1731"/>
      <c r="D432" s="1482"/>
      <c r="E432" s="2068" t="s">
        <v>50</v>
      </c>
      <c r="F432" s="1551">
        <v>20</v>
      </c>
      <c r="G432" s="1564">
        <v>20</v>
      </c>
      <c r="H432" s="1668" t="s">
        <v>679</v>
      </c>
      <c r="I432" s="1787"/>
      <c r="J432" s="1788"/>
      <c r="K432" s="1559" t="s">
        <v>592</v>
      </c>
      <c r="L432" s="1620">
        <v>0.22</v>
      </c>
      <c r="M432" s="1708">
        <v>0.22</v>
      </c>
      <c r="N432" s="1483"/>
      <c r="O432" s="1414" t="s">
        <v>139</v>
      </c>
      <c r="P432" s="1605"/>
      <c r="Q432" s="1654"/>
      <c r="R432" s="1605"/>
      <c r="S432" s="1530"/>
      <c r="T432" s="1605"/>
      <c r="U432" s="1655"/>
      <c r="V432" s="1605">
        <f t="shared" si="419"/>
        <v>0</v>
      </c>
      <c r="W432" s="1608">
        <f t="shared" si="420"/>
        <v>0</v>
      </c>
      <c r="X432" s="1605">
        <f t="shared" si="421"/>
        <v>0</v>
      </c>
      <c r="Y432" s="1530">
        <f t="shared" si="422"/>
        <v>0</v>
      </c>
      <c r="AA432" s="2129" t="s">
        <v>937</v>
      </c>
      <c r="AB432" s="2130">
        <f t="shared" ref="AB432:AG432" si="432">AB431+AB425</f>
        <v>0</v>
      </c>
      <c r="AC432" s="2130">
        <f t="shared" si="432"/>
        <v>0</v>
      </c>
      <c r="AD432" s="2374">
        <f t="shared" si="432"/>
        <v>234.79</v>
      </c>
      <c r="AE432" s="2537">
        <f t="shared" si="432"/>
        <v>184.19599999999997</v>
      </c>
      <c r="AF432" s="2130">
        <f t="shared" si="432"/>
        <v>0</v>
      </c>
      <c r="AG432" s="2130">
        <f t="shared" si="432"/>
        <v>0</v>
      </c>
      <c r="AH432" s="2506">
        <f t="shared" si="423"/>
        <v>234.79</v>
      </c>
      <c r="AI432" s="2134">
        <f t="shared" si="424"/>
        <v>184.19599999999997</v>
      </c>
      <c r="AJ432" s="2506">
        <f t="shared" si="425"/>
        <v>234.79</v>
      </c>
      <c r="AK432" s="2590">
        <f t="shared" si="426"/>
        <v>184.19599999999997</v>
      </c>
      <c r="AM432" s="1414" t="s">
        <v>77</v>
      </c>
      <c r="AN432" s="1531">
        <f t="shared" si="404"/>
        <v>0</v>
      </c>
      <c r="AO432" s="1740">
        <f t="shared" si="405"/>
        <v>0</v>
      </c>
      <c r="AP432" s="2591" t="s">
        <v>134</v>
      </c>
      <c r="AQ432" s="2592">
        <f t="shared" si="430"/>
        <v>234.79</v>
      </c>
      <c r="AR432" s="1800">
        <f t="shared" si="430"/>
        <v>184.19599999999997</v>
      </c>
    </row>
    <row r="433" spans="1:47">
      <c r="B433" s="778"/>
      <c r="C433" s="1731"/>
      <c r="D433" s="1482"/>
      <c r="E433" s="1100" t="s">
        <v>804</v>
      </c>
      <c r="F433" s="1620">
        <v>2.84</v>
      </c>
      <c r="G433" s="1708">
        <v>2.5</v>
      </c>
      <c r="H433" s="1792" t="s">
        <v>100</v>
      </c>
      <c r="I433" s="1541" t="s">
        <v>101</v>
      </c>
      <c r="J433" s="1542" t="s">
        <v>102</v>
      </c>
      <c r="K433" s="2460" t="s">
        <v>129</v>
      </c>
      <c r="L433" s="1620">
        <v>0.01</v>
      </c>
      <c r="M433" s="1708">
        <v>0.01</v>
      </c>
      <c r="N433" s="1483"/>
      <c r="O433" s="1414" t="s">
        <v>444</v>
      </c>
      <c r="P433" s="1605"/>
      <c r="Q433" s="1654"/>
      <c r="R433" s="1605"/>
      <c r="S433" s="1530"/>
      <c r="T433" s="1605"/>
      <c r="U433" s="1655"/>
      <c r="V433" s="1605">
        <f t="shared" si="419"/>
        <v>0</v>
      </c>
      <c r="W433" s="1608">
        <f t="shared" si="420"/>
        <v>0</v>
      </c>
      <c r="X433" s="1605">
        <f t="shared" si="421"/>
        <v>0</v>
      </c>
      <c r="Y433" s="1530">
        <f t="shared" si="422"/>
        <v>0</v>
      </c>
      <c r="AA433" s="2283" t="s">
        <v>415</v>
      </c>
      <c r="AB433" s="1820"/>
      <c r="AC433" s="2284"/>
      <c r="AD433" s="1657"/>
      <c r="AE433" s="1727"/>
      <c r="AF433" s="1657"/>
      <c r="AG433" s="2285"/>
      <c r="AH433" s="1528"/>
      <c r="AI433" s="2286"/>
      <c r="AJ433" s="1528"/>
      <c r="AK433" s="1530"/>
      <c r="AM433" s="1414" t="s">
        <v>54</v>
      </c>
      <c r="AN433" s="1531">
        <f t="shared" si="404"/>
        <v>1.85</v>
      </c>
      <c r="AO433" s="1740">
        <f t="shared" si="405"/>
        <v>1.8499999999999999</v>
      </c>
      <c r="AP433" s="2593" t="s">
        <v>415</v>
      </c>
      <c r="AQ433" s="1512"/>
      <c r="AR433" s="1482"/>
    </row>
    <row r="434" spans="1:47">
      <c r="B434" s="778"/>
      <c r="C434" s="1731"/>
      <c r="D434" s="1482"/>
      <c r="E434" s="1100" t="s">
        <v>86</v>
      </c>
      <c r="F434" s="1620">
        <v>11.25</v>
      </c>
      <c r="G434" s="1708">
        <v>11.25</v>
      </c>
      <c r="H434" s="2126" t="s">
        <v>74</v>
      </c>
      <c r="I434" s="1803">
        <v>71.180000000000007</v>
      </c>
      <c r="J434" s="2092">
        <v>57</v>
      </c>
      <c r="K434" s="778"/>
      <c r="L434" s="10"/>
      <c r="M434" s="1482"/>
      <c r="N434" s="1483"/>
      <c r="O434" s="1414" t="s">
        <v>137</v>
      </c>
      <c r="P434" s="1605">
        <f>L409</f>
        <v>3.7</v>
      </c>
      <c r="Q434" s="1654">
        <f>M409</f>
        <v>3.7</v>
      </c>
      <c r="R434" s="1605"/>
      <c r="S434" s="1530"/>
      <c r="T434" s="1605"/>
      <c r="U434" s="1655"/>
      <c r="V434" s="1605">
        <f t="shared" si="419"/>
        <v>3.7</v>
      </c>
      <c r="W434" s="1608">
        <f t="shared" si="420"/>
        <v>3.7</v>
      </c>
      <c r="X434" s="1605">
        <f t="shared" si="421"/>
        <v>0</v>
      </c>
      <c r="Y434" s="1530">
        <f t="shared" si="422"/>
        <v>0</v>
      </c>
      <c r="AA434" s="1819" t="s">
        <v>547</v>
      </c>
      <c r="AB434" s="2143"/>
      <c r="AC434" s="1821"/>
      <c r="AD434" s="1657"/>
      <c r="AE434" s="1532"/>
      <c r="AF434" s="1657"/>
      <c r="AG434" s="2144"/>
      <c r="AH434" s="1528">
        <f t="shared" ref="AH434" si="433">AB434+AD434</f>
        <v>0</v>
      </c>
      <c r="AI434" s="1813">
        <f t="shared" ref="AI434" si="434">AC434+AE434</f>
        <v>0</v>
      </c>
      <c r="AJ434" s="1528">
        <f t="shared" ref="AJ434" si="435">AD434+AF434</f>
        <v>0</v>
      </c>
      <c r="AK434" s="1814">
        <f t="shared" ref="AK434" si="436">AE434+AG434</f>
        <v>0</v>
      </c>
      <c r="AM434" s="1414" t="s">
        <v>116</v>
      </c>
      <c r="AN434" s="1531">
        <f t="shared" si="404"/>
        <v>10</v>
      </c>
      <c r="AO434" s="1740">
        <f t="shared" si="405"/>
        <v>10</v>
      </c>
      <c r="AP434" s="1819" t="s">
        <v>547</v>
      </c>
      <c r="AQ434" s="1713">
        <f t="shared" ref="AQ434:AQ450" si="437">AB434+AD434+AF434</f>
        <v>0</v>
      </c>
      <c r="AR434" s="1532">
        <f t="shared" ref="AR434:AR450" si="438">AC434+AE434+AG434</f>
        <v>0</v>
      </c>
    </row>
    <row r="435" spans="1:47">
      <c r="B435" s="356"/>
      <c r="C435" s="2594"/>
      <c r="D435" s="1719"/>
      <c r="E435" s="2261" t="s">
        <v>145</v>
      </c>
      <c r="F435" s="2217">
        <v>10</v>
      </c>
      <c r="G435" s="2413">
        <v>10</v>
      </c>
      <c r="H435" s="1752" t="s">
        <v>89</v>
      </c>
      <c r="I435" s="1620">
        <v>3</v>
      </c>
      <c r="J435" s="1708">
        <v>3</v>
      </c>
      <c r="K435" s="778"/>
      <c r="L435" s="10"/>
      <c r="M435" s="1482"/>
      <c r="N435" s="1483"/>
      <c r="O435" s="1414" t="s">
        <v>136</v>
      </c>
      <c r="P435" s="1605"/>
      <c r="Q435" s="1654"/>
      <c r="R435" s="1605"/>
      <c r="S435" s="1530"/>
      <c r="T435" s="1605"/>
      <c r="U435" s="1655"/>
      <c r="V435" s="1605">
        <f t="shared" si="419"/>
        <v>0</v>
      </c>
      <c r="W435" s="1608">
        <f t="shared" si="420"/>
        <v>0</v>
      </c>
      <c r="X435" s="1605">
        <f t="shared" si="421"/>
        <v>0</v>
      </c>
      <c r="Y435" s="1530">
        <f t="shared" si="422"/>
        <v>0</v>
      </c>
      <c r="AA435" s="1828" t="s">
        <v>416</v>
      </c>
      <c r="AB435" s="1829"/>
      <c r="AC435" s="1830"/>
      <c r="AD435" s="1657">
        <f>F433</f>
        <v>2.84</v>
      </c>
      <c r="AE435" s="2147">
        <f>G433</f>
        <v>2.5</v>
      </c>
      <c r="AF435" s="1528"/>
      <c r="AG435" s="1834"/>
      <c r="AH435" s="1528">
        <f t="shared" ref="AH435:AK437" si="439">AB435+AD435</f>
        <v>2.84</v>
      </c>
      <c r="AI435" s="1813">
        <f t="shared" si="439"/>
        <v>2.5</v>
      </c>
      <c r="AJ435" s="1528">
        <f t="shared" si="439"/>
        <v>2.84</v>
      </c>
      <c r="AK435" s="1814">
        <f t="shared" si="439"/>
        <v>2.5</v>
      </c>
      <c r="AM435" s="1849" t="s">
        <v>167</v>
      </c>
      <c r="AN435" s="1531">
        <f t="shared" si="404"/>
        <v>1.044</v>
      </c>
      <c r="AO435" s="1740">
        <f t="shared" si="405"/>
        <v>1.044</v>
      </c>
      <c r="AP435" s="1824" t="s">
        <v>416</v>
      </c>
      <c r="AQ435" s="1713">
        <f t="shared" si="437"/>
        <v>2.84</v>
      </c>
      <c r="AR435" s="1532">
        <f t="shared" si="438"/>
        <v>2.5</v>
      </c>
    </row>
    <row r="436" spans="1:47">
      <c r="A436" s="1483"/>
      <c r="B436" s="1777" t="s">
        <v>400</v>
      </c>
      <c r="C436" s="2093"/>
      <c r="D436" s="2595">
        <f>SUM(D417:D434)</f>
        <v>795</v>
      </c>
      <c r="E436" s="2261" t="s">
        <v>81</v>
      </c>
      <c r="F436" s="1620">
        <v>104</v>
      </c>
      <c r="G436" s="1708"/>
      <c r="H436" s="1720" t="s">
        <v>54</v>
      </c>
      <c r="I436" s="1620">
        <v>0.1</v>
      </c>
      <c r="J436" s="1708">
        <v>0.1</v>
      </c>
      <c r="K436" s="203"/>
      <c r="L436" s="1150"/>
      <c r="M436" s="214"/>
      <c r="N436" s="1483"/>
      <c r="O436" s="1414" t="s">
        <v>77</v>
      </c>
      <c r="P436" s="1605"/>
      <c r="Q436" s="1654"/>
      <c r="R436" s="1605"/>
      <c r="S436" s="1530"/>
      <c r="T436" s="1605"/>
      <c r="U436" s="1655"/>
      <c r="V436" s="1605">
        <f t="shared" si="419"/>
        <v>0</v>
      </c>
      <c r="W436" s="1608">
        <f t="shared" si="420"/>
        <v>0</v>
      </c>
      <c r="X436" s="1605">
        <f t="shared" si="421"/>
        <v>0</v>
      </c>
      <c r="Y436" s="1530">
        <f t="shared" si="422"/>
        <v>0</v>
      </c>
      <c r="AA436" s="1840" t="s">
        <v>417</v>
      </c>
      <c r="AB436" s="1525"/>
      <c r="AC436" s="1841"/>
      <c r="AD436" s="1657"/>
      <c r="AE436" s="2152"/>
      <c r="AF436" s="1812"/>
      <c r="AG436" s="1844"/>
      <c r="AH436" s="1528">
        <f t="shared" si="439"/>
        <v>0</v>
      </c>
      <c r="AI436" s="1813">
        <f t="shared" si="439"/>
        <v>0</v>
      </c>
      <c r="AJ436" s="1528">
        <f t="shared" si="439"/>
        <v>0</v>
      </c>
      <c r="AK436" s="1814">
        <f t="shared" si="439"/>
        <v>0</v>
      </c>
      <c r="AM436" s="1866" t="s">
        <v>163</v>
      </c>
      <c r="AN436" s="1531">
        <f t="shared" si="404"/>
        <v>4.3999999999999997E-2</v>
      </c>
      <c r="AO436" s="1740">
        <f t="shared" si="405"/>
        <v>4.3999999999999997E-2</v>
      </c>
      <c r="AP436" s="1835" t="s">
        <v>417</v>
      </c>
      <c r="AQ436" s="1531">
        <f t="shared" si="437"/>
        <v>0</v>
      </c>
      <c r="AR436" s="1532">
        <f t="shared" si="438"/>
        <v>0</v>
      </c>
    </row>
    <row r="437" spans="1:47">
      <c r="A437" s="1483"/>
      <c r="B437" s="1784"/>
      <c r="C437" s="1515" t="s">
        <v>244</v>
      </c>
      <c r="D437" s="1785"/>
      <c r="E437" s="2447"/>
      <c r="F437" s="2447"/>
      <c r="G437" s="2596" t="s">
        <v>791</v>
      </c>
      <c r="H437" s="2597"/>
      <c r="I437" s="2597"/>
      <c r="J437" s="2447"/>
      <c r="K437" s="2598" t="s">
        <v>869</v>
      </c>
      <c r="L437" s="2599"/>
      <c r="M437" s="2448"/>
      <c r="N437" s="1483"/>
      <c r="O437" s="1201" t="s">
        <v>445</v>
      </c>
      <c r="P437" s="1605">
        <f>F413</f>
        <v>0.3</v>
      </c>
      <c r="Q437" s="1654">
        <f>G413</f>
        <v>0.3</v>
      </c>
      <c r="R437" s="1605">
        <f>F425+I431+I426+L427+L432+I436</f>
        <v>1.05</v>
      </c>
      <c r="S437" s="1608">
        <f>G425+J426+J431+J436+M432+M427</f>
        <v>1.0499999999999998</v>
      </c>
      <c r="T437" s="1605">
        <f>I439+L442</f>
        <v>0.5</v>
      </c>
      <c r="U437" s="1655">
        <f>J439+M442</f>
        <v>0.5</v>
      </c>
      <c r="V437" s="1605">
        <f t="shared" si="419"/>
        <v>1.35</v>
      </c>
      <c r="W437" s="1608">
        <f t="shared" si="420"/>
        <v>1.3499999999999999</v>
      </c>
      <c r="X437" s="1605">
        <f t="shared" si="421"/>
        <v>1.55</v>
      </c>
      <c r="Y437" s="1530">
        <f t="shared" si="422"/>
        <v>1.5499999999999998</v>
      </c>
      <c r="AA437" s="1846" t="s">
        <v>418</v>
      </c>
      <c r="AB437" s="2600">
        <f>I412</f>
        <v>150</v>
      </c>
      <c r="AC437" s="1841">
        <f>D414</f>
        <v>100</v>
      </c>
      <c r="AD437" s="1657"/>
      <c r="AE437" s="2152"/>
      <c r="AF437" s="1528"/>
      <c r="AG437" s="1844"/>
      <c r="AH437" s="1528">
        <f t="shared" si="439"/>
        <v>150</v>
      </c>
      <c r="AI437" s="1813">
        <f t="shared" si="439"/>
        <v>100</v>
      </c>
      <c r="AJ437" s="1528">
        <f t="shared" si="439"/>
        <v>0</v>
      </c>
      <c r="AK437" s="1814">
        <f t="shared" si="439"/>
        <v>0</v>
      </c>
      <c r="AM437" s="1882" t="s">
        <v>409</v>
      </c>
      <c r="AN437" s="1531">
        <f t="shared" si="404"/>
        <v>1</v>
      </c>
      <c r="AO437" s="1740">
        <f t="shared" si="405"/>
        <v>1</v>
      </c>
      <c r="AP437" s="1845" t="s">
        <v>418</v>
      </c>
      <c r="AQ437" s="1531">
        <f t="shared" si="437"/>
        <v>150</v>
      </c>
      <c r="AR437" s="1532">
        <f t="shared" si="438"/>
        <v>100</v>
      </c>
    </row>
    <row r="438" spans="1:47">
      <c r="A438" s="1483"/>
      <c r="B438" s="2300" t="s">
        <v>572</v>
      </c>
      <c r="C438" s="658" t="s">
        <v>122</v>
      </c>
      <c r="D438" s="751">
        <v>200</v>
      </c>
      <c r="E438" s="1517" t="s">
        <v>100</v>
      </c>
      <c r="F438" s="2601" t="s">
        <v>101</v>
      </c>
      <c r="G438" s="2602" t="s">
        <v>102</v>
      </c>
      <c r="H438" s="2603" t="s">
        <v>100</v>
      </c>
      <c r="I438" s="2601" t="s">
        <v>101</v>
      </c>
      <c r="J438" s="2604" t="s">
        <v>102</v>
      </c>
      <c r="K438" s="2603" t="s">
        <v>100</v>
      </c>
      <c r="L438" s="2601" t="s">
        <v>101</v>
      </c>
      <c r="M438" s="2604" t="s">
        <v>102</v>
      </c>
      <c r="N438" s="1483"/>
      <c r="O438" s="1414" t="s">
        <v>446</v>
      </c>
      <c r="P438" s="1605"/>
      <c r="Q438" s="1654"/>
      <c r="R438" s="1605">
        <f>F435</f>
        <v>10</v>
      </c>
      <c r="S438" s="1530">
        <f>G435</f>
        <v>10</v>
      </c>
      <c r="T438" s="1605"/>
      <c r="U438" s="1655"/>
      <c r="V438" s="1605">
        <f t="shared" si="419"/>
        <v>10</v>
      </c>
      <c r="W438" s="1608">
        <f t="shared" si="420"/>
        <v>10</v>
      </c>
      <c r="X438" s="1605">
        <f t="shared" si="421"/>
        <v>10</v>
      </c>
      <c r="Y438" s="1530">
        <f t="shared" si="422"/>
        <v>10</v>
      </c>
      <c r="AA438" s="1855" t="s">
        <v>419</v>
      </c>
      <c r="AB438" s="1610"/>
      <c r="AC438" s="1856"/>
      <c r="AD438" s="1737"/>
      <c r="AE438" s="2299"/>
      <c r="AF438" s="1614"/>
      <c r="AG438" s="1860"/>
      <c r="AH438" s="1614">
        <f>AB438+AD438</f>
        <v>0</v>
      </c>
      <c r="AI438" s="1861"/>
      <c r="AJ438" s="1614">
        <f t="shared" ref="AJ438:AJ450" si="440">AD438+AF438</f>
        <v>0</v>
      </c>
      <c r="AK438" s="1862"/>
      <c r="AM438" s="1894" t="s">
        <v>135</v>
      </c>
      <c r="AN438" s="1618">
        <f t="shared" si="404"/>
        <v>0</v>
      </c>
      <c r="AO438" s="1904">
        <f t="shared" si="405"/>
        <v>0</v>
      </c>
      <c r="AP438" s="1848" t="s">
        <v>419</v>
      </c>
      <c r="AQ438" s="1618">
        <f t="shared" si="437"/>
        <v>0</v>
      </c>
      <c r="AR438" s="1619">
        <f t="shared" si="438"/>
        <v>0</v>
      </c>
    </row>
    <row r="439" spans="1:47">
      <c r="A439" s="1483"/>
      <c r="B439" s="2293" t="s">
        <v>456</v>
      </c>
      <c r="C439" s="2605" t="s">
        <v>785</v>
      </c>
      <c r="D439" s="1046" t="s">
        <v>269</v>
      </c>
      <c r="E439" s="2357" t="s">
        <v>85</v>
      </c>
      <c r="F439" s="1538">
        <v>32</v>
      </c>
      <c r="G439" s="2606">
        <v>27.2</v>
      </c>
      <c r="H439" s="658" t="s">
        <v>54</v>
      </c>
      <c r="I439" s="1574">
        <v>0.3</v>
      </c>
      <c r="J439" s="1634">
        <v>0.3</v>
      </c>
      <c r="K439" s="2607" t="s">
        <v>80</v>
      </c>
      <c r="L439" s="1538">
        <v>21</v>
      </c>
      <c r="M439" s="2608">
        <v>21</v>
      </c>
      <c r="N439" s="1483"/>
      <c r="O439" s="1849" t="s">
        <v>167</v>
      </c>
      <c r="P439" s="2609">
        <f t="shared" ref="P439:U439" si="441">P440+P441+P442+P443</f>
        <v>0</v>
      </c>
      <c r="Q439" s="2265">
        <f t="shared" si="441"/>
        <v>0</v>
      </c>
      <c r="R439" s="1850">
        <f t="shared" si="441"/>
        <v>1.04</v>
      </c>
      <c r="S439" s="1852">
        <f t="shared" si="441"/>
        <v>1.04</v>
      </c>
      <c r="T439" s="1853">
        <f t="shared" si="441"/>
        <v>4.0000000000000001E-3</v>
      </c>
      <c r="U439" s="1854">
        <f t="shared" si="441"/>
        <v>4.0000000000000001E-3</v>
      </c>
      <c r="V439" s="1605">
        <f t="shared" si="419"/>
        <v>1.04</v>
      </c>
      <c r="W439" s="1608">
        <f t="shared" si="420"/>
        <v>1.04</v>
      </c>
      <c r="X439" s="1605">
        <f t="shared" si="421"/>
        <v>1.044</v>
      </c>
      <c r="Y439" s="1530">
        <f t="shared" si="422"/>
        <v>1.044</v>
      </c>
      <c r="AA439" s="1872" t="s">
        <v>420</v>
      </c>
      <c r="AB439" s="2508">
        <f t="shared" ref="AB439:AG439" si="442">SUM(AB434:AB438)</f>
        <v>150</v>
      </c>
      <c r="AC439" s="1874">
        <f t="shared" si="442"/>
        <v>100</v>
      </c>
      <c r="AD439" s="1875">
        <f t="shared" si="442"/>
        <v>2.84</v>
      </c>
      <c r="AE439" s="2169">
        <f t="shared" si="442"/>
        <v>2.5</v>
      </c>
      <c r="AF439" s="1877">
        <f t="shared" si="442"/>
        <v>0</v>
      </c>
      <c r="AG439" s="1878">
        <f t="shared" si="442"/>
        <v>0</v>
      </c>
      <c r="AH439" s="1877">
        <f>AB439+AD439</f>
        <v>152.84</v>
      </c>
      <c r="AI439" s="1879">
        <f>AC439+AE439</f>
        <v>102.5</v>
      </c>
      <c r="AJ439" s="1877">
        <f t="shared" si="440"/>
        <v>2.84</v>
      </c>
      <c r="AK439" s="1880">
        <f>AE439+AG439</f>
        <v>2.5</v>
      </c>
      <c r="AM439" s="1286" t="s">
        <v>98</v>
      </c>
      <c r="AN439" s="1913">
        <f>P444+R444+T444</f>
        <v>8</v>
      </c>
      <c r="AO439" s="1914">
        <f>Q444+S444+U444</f>
        <v>8</v>
      </c>
      <c r="AP439" s="1863" t="s">
        <v>420</v>
      </c>
      <c r="AQ439" s="1864">
        <f t="shared" si="437"/>
        <v>152.84</v>
      </c>
      <c r="AR439" s="1865">
        <f t="shared" si="438"/>
        <v>102.5</v>
      </c>
    </row>
    <row r="440" spans="1:47">
      <c r="A440" s="1483"/>
      <c r="B440" s="778"/>
      <c r="C440" s="1714" t="s">
        <v>871</v>
      </c>
      <c r="D440" s="1482"/>
      <c r="E440" s="2610" t="s">
        <v>782</v>
      </c>
      <c r="F440" s="1574">
        <v>39.340000000000003</v>
      </c>
      <c r="G440" s="1634">
        <v>35</v>
      </c>
      <c r="H440" s="658" t="s">
        <v>760</v>
      </c>
      <c r="I440" s="1574">
        <v>8</v>
      </c>
      <c r="J440" s="2611">
        <v>8</v>
      </c>
      <c r="K440" s="1546" t="s">
        <v>79</v>
      </c>
      <c r="L440" s="1574">
        <v>2.2000000000000002</v>
      </c>
      <c r="M440" s="1575">
        <v>2.2000000000000002</v>
      </c>
      <c r="N440" s="1483"/>
      <c r="O440" s="1866" t="s">
        <v>163</v>
      </c>
      <c r="P440" s="1867"/>
      <c r="Q440" s="1868"/>
      <c r="R440" s="1867">
        <f>F424</f>
        <v>0.04</v>
      </c>
      <c r="S440" s="1869">
        <f>G424</f>
        <v>0.04</v>
      </c>
      <c r="T440" s="1870">
        <f>L441</f>
        <v>4.0000000000000001E-3</v>
      </c>
      <c r="U440" s="1868">
        <f>M441</f>
        <v>4.0000000000000001E-3</v>
      </c>
      <c r="V440" s="1871">
        <f>P440+R440</f>
        <v>0.04</v>
      </c>
      <c r="W440" s="1869">
        <f t="shared" si="420"/>
        <v>0.04</v>
      </c>
      <c r="X440" s="1636">
        <f t="shared" si="421"/>
        <v>4.3999999999999997E-2</v>
      </c>
      <c r="Y440" s="1869">
        <f t="shared" si="422"/>
        <v>4.3999999999999997E-2</v>
      </c>
      <c r="AA440" s="1881" t="s">
        <v>429</v>
      </c>
      <c r="AB440" s="1887"/>
      <c r="AC440" s="1888"/>
      <c r="AD440" s="1889">
        <f>F434</f>
        <v>11.25</v>
      </c>
      <c r="AE440" s="1890">
        <f>G434</f>
        <v>11.25</v>
      </c>
      <c r="AF440" s="1887"/>
      <c r="AG440" s="1888"/>
      <c r="AH440" s="1509"/>
      <c r="AI440" s="1891"/>
      <c r="AJ440" s="1509">
        <f t="shared" si="440"/>
        <v>11.25</v>
      </c>
      <c r="AK440" s="1892"/>
      <c r="AP440" s="1881" t="s">
        <v>429</v>
      </c>
      <c r="AQ440" s="1512">
        <f t="shared" si="437"/>
        <v>11.25</v>
      </c>
      <c r="AR440" s="1513">
        <f t="shared" si="438"/>
        <v>11.25</v>
      </c>
      <c r="AT440" s="10"/>
      <c r="AU440" s="10"/>
    </row>
    <row r="441" spans="1:47">
      <c r="A441" s="1483"/>
      <c r="B441" s="2300" t="s">
        <v>9</v>
      </c>
      <c r="C441" s="658" t="s">
        <v>428</v>
      </c>
      <c r="D441" s="2612">
        <v>20</v>
      </c>
      <c r="E441" s="2068" t="s">
        <v>78</v>
      </c>
      <c r="F441" s="1574">
        <v>13.9</v>
      </c>
      <c r="G441" s="1634">
        <v>13.9</v>
      </c>
      <c r="H441" s="658" t="s">
        <v>89</v>
      </c>
      <c r="I441" s="1574">
        <v>3.2</v>
      </c>
      <c r="J441" s="2611">
        <v>3.2</v>
      </c>
      <c r="K441" s="2613" t="s">
        <v>84</v>
      </c>
      <c r="L441" s="1574">
        <v>4.0000000000000001E-3</v>
      </c>
      <c r="M441" s="2080">
        <v>4.0000000000000001E-3</v>
      </c>
      <c r="N441" s="1483"/>
      <c r="O441" s="1882" t="s">
        <v>409</v>
      </c>
      <c r="P441" s="1883"/>
      <c r="Q441" s="1884"/>
      <c r="R441" s="1883">
        <f>G427</f>
        <v>1</v>
      </c>
      <c r="S441" s="1885">
        <f>G427</f>
        <v>1</v>
      </c>
      <c r="T441" s="1886"/>
      <c r="U441" s="1884"/>
      <c r="V441" s="1871">
        <f>P441+R441</f>
        <v>1</v>
      </c>
      <c r="W441" s="1869">
        <f t="shared" si="420"/>
        <v>1</v>
      </c>
      <c r="X441" s="1636">
        <f t="shared" si="421"/>
        <v>1</v>
      </c>
      <c r="Y441" s="1869">
        <f t="shared" si="422"/>
        <v>1</v>
      </c>
      <c r="AA441" s="1893" t="s">
        <v>430</v>
      </c>
      <c r="AB441" s="1899"/>
      <c r="AC441" s="1900"/>
      <c r="AD441" s="1901"/>
      <c r="AE441" s="1902"/>
      <c r="AF441" s="1899"/>
      <c r="AG441" s="1900"/>
      <c r="AH441" s="1528">
        <f t="shared" ref="AH441:AI443" si="443">AB441+AD441</f>
        <v>0</v>
      </c>
      <c r="AI441" s="1903">
        <f t="shared" si="443"/>
        <v>0</v>
      </c>
      <c r="AJ441" s="1528">
        <f t="shared" si="440"/>
        <v>0</v>
      </c>
      <c r="AK441" s="1638">
        <f t="shared" ref="AK441:AK446" si="444">AE441+AG441</f>
        <v>0</v>
      </c>
      <c r="AP441" s="1893" t="s">
        <v>430</v>
      </c>
      <c r="AQ441" s="1531">
        <f t="shared" si="437"/>
        <v>0</v>
      </c>
      <c r="AR441" s="1532">
        <f t="shared" si="438"/>
        <v>0</v>
      </c>
      <c r="AT441" s="10"/>
      <c r="AU441" s="10"/>
    </row>
    <row r="442" spans="1:47">
      <c r="A442" s="1483"/>
      <c r="B442" s="1583"/>
      <c r="C442" s="2614"/>
      <c r="D442" s="1584"/>
      <c r="E442" s="2238" t="s">
        <v>60</v>
      </c>
      <c r="F442" s="1574">
        <v>16</v>
      </c>
      <c r="G442" s="2615">
        <v>16</v>
      </c>
      <c r="H442" s="38"/>
      <c r="I442" s="38"/>
      <c r="J442" s="38"/>
      <c r="K442" s="661" t="s">
        <v>83</v>
      </c>
      <c r="L442" s="1551">
        <v>0.2</v>
      </c>
      <c r="M442" s="1564">
        <v>0.2</v>
      </c>
      <c r="N442" s="1483"/>
      <c r="O442" s="1894" t="s">
        <v>135</v>
      </c>
      <c r="P442" s="1895"/>
      <c r="Q442" s="1896"/>
      <c r="R442" s="1895"/>
      <c r="S442" s="1897"/>
      <c r="T442" s="1898"/>
      <c r="U442" s="1896"/>
      <c r="V442" s="1871">
        <f>P442+R442</f>
        <v>0</v>
      </c>
      <c r="W442" s="1869">
        <f t="shared" si="420"/>
        <v>0</v>
      </c>
      <c r="X442" s="1636">
        <f t="shared" si="421"/>
        <v>0</v>
      </c>
      <c r="Y442" s="1869">
        <f t="shared" si="422"/>
        <v>0</v>
      </c>
      <c r="AA442" s="1905" t="s">
        <v>499</v>
      </c>
      <c r="AB442" s="1907"/>
      <c r="AC442" s="1908"/>
      <c r="AD442" s="1909"/>
      <c r="AE442" s="1910"/>
      <c r="AF442" s="1907"/>
      <c r="AG442" s="1908"/>
      <c r="AH442" s="1614">
        <f t="shared" si="443"/>
        <v>0</v>
      </c>
      <c r="AI442" s="1911">
        <f t="shared" si="443"/>
        <v>0</v>
      </c>
      <c r="AJ442" s="1614">
        <f t="shared" si="440"/>
        <v>0</v>
      </c>
      <c r="AK442" s="1912">
        <f t="shared" si="444"/>
        <v>0</v>
      </c>
      <c r="AP442" s="1905" t="s">
        <v>431</v>
      </c>
      <c r="AQ442" s="1618">
        <f t="shared" si="437"/>
        <v>0</v>
      </c>
      <c r="AR442" s="1619">
        <f t="shared" si="438"/>
        <v>0</v>
      </c>
      <c r="AT442" s="10"/>
      <c r="AU442" s="10"/>
    </row>
    <row r="443" spans="1:47">
      <c r="B443" s="1777" t="s">
        <v>401</v>
      </c>
      <c r="C443" s="2616"/>
      <c r="D443" s="2617">
        <f>D438+D441+80+20</f>
        <v>320</v>
      </c>
      <c r="E443" s="2618"/>
      <c r="F443" s="2618"/>
      <c r="G443" s="2618"/>
      <c r="H443" s="2618"/>
      <c r="I443" s="2618"/>
      <c r="J443" s="2618"/>
      <c r="K443" s="2619" t="s">
        <v>81</v>
      </c>
      <c r="L443" s="2620">
        <v>1.2</v>
      </c>
      <c r="M443" s="2621">
        <v>1.2</v>
      </c>
      <c r="N443" s="1483"/>
      <c r="O443" s="1894" t="s">
        <v>462</v>
      </c>
      <c r="P443" s="1895"/>
      <c r="Q443" s="1896"/>
      <c r="R443" s="1895"/>
      <c r="S443" s="1897"/>
      <c r="T443" s="1898"/>
      <c r="U443" s="1896"/>
      <c r="V443" s="1871">
        <f>P443+R443</f>
        <v>0</v>
      </c>
      <c r="W443" s="1869">
        <f t="shared" si="420"/>
        <v>0</v>
      </c>
      <c r="X443" s="1636">
        <f>R443+T443</f>
        <v>0</v>
      </c>
      <c r="Y443" s="1869">
        <f t="shared" si="422"/>
        <v>0</v>
      </c>
      <c r="AA443" s="1915" t="s">
        <v>432</v>
      </c>
      <c r="AB443" s="1925">
        <f t="shared" ref="AB443:AG443" si="445">AB440+AB441+AB442</f>
        <v>0</v>
      </c>
      <c r="AC443" s="1633">
        <f t="shared" si="445"/>
        <v>0</v>
      </c>
      <c r="AD443" s="1926">
        <f t="shared" si="445"/>
        <v>11.25</v>
      </c>
      <c r="AE443" s="1630">
        <f t="shared" si="445"/>
        <v>11.25</v>
      </c>
      <c r="AF443" s="1925">
        <f t="shared" si="445"/>
        <v>0</v>
      </c>
      <c r="AG443" s="1633">
        <f t="shared" si="445"/>
        <v>0</v>
      </c>
      <c r="AH443" s="1631">
        <f t="shared" si="443"/>
        <v>11.25</v>
      </c>
      <c r="AI443" s="1632">
        <f t="shared" si="443"/>
        <v>11.25</v>
      </c>
      <c r="AJ443" s="1631">
        <f t="shared" si="440"/>
        <v>11.25</v>
      </c>
      <c r="AK443" s="1633">
        <f t="shared" si="444"/>
        <v>11.25</v>
      </c>
      <c r="AP443" s="1915" t="s">
        <v>432</v>
      </c>
      <c r="AQ443" s="1631">
        <f t="shared" si="437"/>
        <v>11.25</v>
      </c>
      <c r="AR443" s="1629">
        <f t="shared" si="438"/>
        <v>11.25</v>
      </c>
      <c r="AS443" s="1916"/>
      <c r="AT443" s="10"/>
      <c r="AU443" s="10"/>
    </row>
    <row r="444" spans="1:47">
      <c r="H444" s="10"/>
      <c r="I444" s="10"/>
      <c r="J444" s="10"/>
      <c r="K444" s="10"/>
      <c r="L444" s="10"/>
      <c r="M444" s="10"/>
      <c r="N444" s="1483"/>
      <c r="O444" s="1286" t="s">
        <v>98</v>
      </c>
      <c r="P444" s="1918"/>
      <c r="Q444" s="2622"/>
      <c r="R444" s="1918"/>
      <c r="S444" s="1920"/>
      <c r="T444" s="1921">
        <f>I440</f>
        <v>8</v>
      </c>
      <c r="U444" s="1922">
        <f>J440</f>
        <v>8</v>
      </c>
      <c r="V444" s="1923">
        <f>P444+R444</f>
        <v>0</v>
      </c>
      <c r="W444" s="1924">
        <f t="shared" si="420"/>
        <v>0</v>
      </c>
      <c r="X444" s="1923">
        <f>R444+T444</f>
        <v>8</v>
      </c>
      <c r="Y444" s="1924">
        <f t="shared" si="422"/>
        <v>8</v>
      </c>
      <c r="AA444" s="1927" t="s">
        <v>424</v>
      </c>
      <c r="AB444" s="1505"/>
      <c r="AC444" s="1928"/>
      <c r="AD444" s="1509"/>
      <c r="AE444" s="1929"/>
      <c r="AF444" s="1505">
        <f>F439</f>
        <v>32</v>
      </c>
      <c r="AG444" s="1928">
        <f>G439</f>
        <v>27.2</v>
      </c>
      <c r="AH444" s="1509"/>
      <c r="AI444" s="1930">
        <f>AC444+AE444</f>
        <v>0</v>
      </c>
      <c r="AJ444" s="1509">
        <f t="shared" si="440"/>
        <v>32</v>
      </c>
      <c r="AK444" s="1931">
        <f t="shared" si="444"/>
        <v>27.2</v>
      </c>
      <c r="AP444" s="1927" t="s">
        <v>273</v>
      </c>
      <c r="AQ444" s="1512">
        <f t="shared" si="437"/>
        <v>32</v>
      </c>
      <c r="AR444" s="1513">
        <f t="shared" si="438"/>
        <v>27.2</v>
      </c>
      <c r="AS444" s="1916"/>
      <c r="AT444" s="10"/>
      <c r="AU444" s="10"/>
    </row>
    <row r="445" spans="1:47">
      <c r="C445"/>
      <c r="D445" s="106"/>
      <c r="F445" s="4"/>
      <c r="G445" s="17"/>
      <c r="H445" s="1917"/>
      <c r="N445" s="1483"/>
      <c r="AA445" s="1932" t="s">
        <v>425</v>
      </c>
      <c r="AB445" s="1610"/>
      <c r="AC445" s="1934"/>
      <c r="AD445" s="1614"/>
      <c r="AE445" s="1935"/>
      <c r="AF445" s="1610"/>
      <c r="AG445" s="1934"/>
      <c r="AH445" s="1614">
        <f>AB445+AD445</f>
        <v>0</v>
      </c>
      <c r="AI445" s="1936">
        <f>AC445+AE445</f>
        <v>0</v>
      </c>
      <c r="AJ445" s="1614">
        <f t="shared" si="440"/>
        <v>0</v>
      </c>
      <c r="AK445" s="1937">
        <f t="shared" si="444"/>
        <v>0</v>
      </c>
      <c r="AP445" s="1932" t="s">
        <v>152</v>
      </c>
      <c r="AQ445" s="1618">
        <f t="shared" si="437"/>
        <v>0</v>
      </c>
      <c r="AR445" s="1619">
        <f t="shared" si="438"/>
        <v>0</v>
      </c>
      <c r="AS445" s="1916"/>
      <c r="AT445" s="10"/>
      <c r="AU445" s="10"/>
    </row>
    <row r="446" spans="1:47">
      <c r="C446"/>
      <c r="D446" s="106"/>
      <c r="F446" s="2225"/>
      <c r="G446" s="10"/>
      <c r="H446" s="10"/>
      <c r="L446" s="10"/>
      <c r="M446" s="10"/>
      <c r="N446" s="1483"/>
      <c r="AA446" s="1939" t="s">
        <v>421</v>
      </c>
      <c r="AB446" s="1949">
        <f t="shared" ref="AB446:AG446" si="446">SUM(AB444:AB445)</f>
        <v>0</v>
      </c>
      <c r="AC446" s="1950">
        <f t="shared" si="446"/>
        <v>0</v>
      </c>
      <c r="AD446" s="1951">
        <f t="shared" si="446"/>
        <v>0</v>
      </c>
      <c r="AE446" s="1941">
        <f t="shared" si="446"/>
        <v>0</v>
      </c>
      <c r="AF446" s="1949">
        <f t="shared" si="446"/>
        <v>32</v>
      </c>
      <c r="AG446" s="1950">
        <f t="shared" si="446"/>
        <v>27.2</v>
      </c>
      <c r="AH446" s="1940">
        <f>AB446+AD446</f>
        <v>0</v>
      </c>
      <c r="AI446" s="1952">
        <f>AC446+AE446</f>
        <v>0</v>
      </c>
      <c r="AJ446" s="1940">
        <f t="shared" si="440"/>
        <v>32</v>
      </c>
      <c r="AK446" s="1953">
        <f t="shared" si="444"/>
        <v>27.2</v>
      </c>
      <c r="AP446" s="1939" t="s">
        <v>421</v>
      </c>
      <c r="AQ446" s="1940">
        <f t="shared" si="437"/>
        <v>32</v>
      </c>
      <c r="AR446" s="1941">
        <f t="shared" si="438"/>
        <v>27.2</v>
      </c>
      <c r="AS446" s="38"/>
      <c r="AT446" s="10"/>
      <c r="AU446" s="10"/>
    </row>
    <row r="447" spans="1:47">
      <c r="C447"/>
      <c r="D447" s="106"/>
      <c r="F447" s="1982"/>
      <c r="G447" s="17"/>
      <c r="H447" s="1942"/>
      <c r="L447" s="10"/>
      <c r="M447" s="10"/>
      <c r="N447" s="1483"/>
      <c r="Q447" s="1947"/>
      <c r="S447" s="1947"/>
      <c r="U447" s="1947"/>
      <c r="W447" s="1948"/>
      <c r="Y447" s="1948"/>
      <c r="AA447" s="1955" t="s">
        <v>271</v>
      </c>
      <c r="AB447" s="1887"/>
      <c r="AC447" s="1957"/>
      <c r="AD447" s="1889"/>
      <c r="AE447" s="1958"/>
      <c r="AF447" s="1887"/>
      <c r="AG447" s="1957"/>
      <c r="AH447" s="1509"/>
      <c r="AI447" s="1959"/>
      <c r="AJ447" s="1509">
        <f t="shared" si="440"/>
        <v>0</v>
      </c>
      <c r="AK447" s="1960"/>
      <c r="AP447" s="1955" t="s">
        <v>271</v>
      </c>
      <c r="AQ447" s="1512">
        <f t="shared" si="437"/>
        <v>0</v>
      </c>
      <c r="AR447" s="1513">
        <f t="shared" si="438"/>
        <v>0</v>
      </c>
      <c r="AS447" s="38"/>
      <c r="AT447" s="10"/>
      <c r="AU447" s="10"/>
    </row>
    <row r="448" spans="1:47">
      <c r="C448"/>
      <c r="M448" s="17"/>
      <c r="N448" s="1483"/>
      <c r="Q448" s="1947"/>
      <c r="S448" s="1947"/>
      <c r="U448" s="1947"/>
      <c r="W448" s="1948"/>
      <c r="Y448" s="1948"/>
      <c r="AA448" s="1962" t="s">
        <v>103</v>
      </c>
      <c r="AB448" s="1899"/>
      <c r="AC448" s="1965"/>
      <c r="AD448" s="1901"/>
      <c r="AE448" s="1966"/>
      <c r="AF448" s="1899">
        <f>F440</f>
        <v>39.340000000000003</v>
      </c>
      <c r="AG448" s="1965">
        <f>G440</f>
        <v>35</v>
      </c>
      <c r="AH448" s="1528">
        <f t="shared" ref="AH448:AI450" si="447">AB448+AD448</f>
        <v>0</v>
      </c>
      <c r="AI448" s="1967">
        <f t="shared" si="447"/>
        <v>0</v>
      </c>
      <c r="AJ448" s="1528">
        <f t="shared" si="440"/>
        <v>39.340000000000003</v>
      </c>
      <c r="AK448" s="1968">
        <f>AE448+AG448</f>
        <v>35</v>
      </c>
      <c r="AN448" s="1938"/>
      <c r="AO448" s="12"/>
      <c r="AP448" s="1962" t="s">
        <v>103</v>
      </c>
      <c r="AQ448" s="1531">
        <f t="shared" si="437"/>
        <v>39.340000000000003</v>
      </c>
      <c r="AR448" s="1532">
        <f t="shared" si="438"/>
        <v>35</v>
      </c>
      <c r="AS448" s="38"/>
      <c r="AT448" s="10"/>
      <c r="AU448" s="10"/>
    </row>
    <row r="449" spans="2:47">
      <c r="C449"/>
      <c r="M449" s="10"/>
      <c r="N449" s="1483"/>
      <c r="O449" s="38"/>
      <c r="Q449" s="1963"/>
      <c r="S449" s="1963"/>
      <c r="U449" s="1963"/>
      <c r="W449" s="1964"/>
      <c r="Y449" s="1964"/>
      <c r="AA449" s="1969" t="s">
        <v>272</v>
      </c>
      <c r="AB449" s="1907"/>
      <c r="AC449" s="1970"/>
      <c r="AD449" s="1909"/>
      <c r="AE449" s="2174"/>
      <c r="AF449" s="1907"/>
      <c r="AG449" s="1970"/>
      <c r="AH449" s="1614">
        <f t="shared" si="447"/>
        <v>0</v>
      </c>
      <c r="AI449" s="1972">
        <f t="shared" si="447"/>
        <v>0</v>
      </c>
      <c r="AJ449" s="1614">
        <f t="shared" si="440"/>
        <v>0</v>
      </c>
      <c r="AK449" s="1973">
        <f>AE449+AG449</f>
        <v>0</v>
      </c>
      <c r="AN449" s="1938"/>
      <c r="AO449" s="1954"/>
      <c r="AP449" s="1969" t="s">
        <v>272</v>
      </c>
      <c r="AQ449" s="1618">
        <f t="shared" si="437"/>
        <v>0</v>
      </c>
      <c r="AR449" s="1619">
        <f t="shared" si="438"/>
        <v>0</v>
      </c>
      <c r="AS449" s="38"/>
      <c r="AT449" s="10"/>
      <c r="AU449" s="10"/>
    </row>
    <row r="450" spans="2:47">
      <c r="C450"/>
      <c r="M450" s="10"/>
      <c r="N450" s="1483"/>
      <c r="O450" s="38"/>
      <c r="Q450" s="137"/>
      <c r="S450" s="137"/>
      <c r="U450" s="137"/>
      <c r="W450" s="1963"/>
      <c r="Y450" s="1963"/>
      <c r="AA450" s="1978" t="s">
        <v>422</v>
      </c>
      <c r="AB450" s="1979">
        <f t="shared" ref="AB450:AG450" si="448">AB447+AB448+AB449</f>
        <v>0</v>
      </c>
      <c r="AC450" s="1878">
        <f t="shared" si="448"/>
        <v>0</v>
      </c>
      <c r="AD450" s="1979">
        <f t="shared" si="448"/>
        <v>0</v>
      </c>
      <c r="AE450" s="1878">
        <f t="shared" si="448"/>
        <v>0</v>
      </c>
      <c r="AF450" s="1979">
        <f t="shared" si="448"/>
        <v>39.340000000000003</v>
      </c>
      <c r="AG450" s="1878">
        <f t="shared" si="448"/>
        <v>35</v>
      </c>
      <c r="AH450" s="1877">
        <f t="shared" si="447"/>
        <v>0</v>
      </c>
      <c r="AI450" s="1879">
        <f t="shared" si="447"/>
        <v>0</v>
      </c>
      <c r="AJ450" s="1877">
        <f t="shared" si="440"/>
        <v>39.340000000000003</v>
      </c>
      <c r="AK450" s="1880">
        <f>AE450+AG450</f>
        <v>35</v>
      </c>
      <c r="AN450" s="1961"/>
      <c r="AO450" s="43"/>
      <c r="AP450" s="1974" t="s">
        <v>422</v>
      </c>
      <c r="AQ450" s="1975">
        <f t="shared" si="437"/>
        <v>39.340000000000003</v>
      </c>
      <c r="AR450" s="1976">
        <f t="shared" si="438"/>
        <v>35</v>
      </c>
      <c r="AS450" s="38"/>
      <c r="AT450" s="10"/>
      <c r="AU450" s="10"/>
    </row>
    <row r="451" spans="2:47">
      <c r="C451"/>
      <c r="M451" s="10"/>
      <c r="N451" s="1483"/>
      <c r="AP451" s="1987"/>
      <c r="AQ451" s="38"/>
      <c r="AR451" s="10"/>
    </row>
    <row r="452" spans="2:47">
      <c r="C452"/>
      <c r="M452" s="10"/>
      <c r="N452" s="1483"/>
      <c r="AA452" t="s">
        <v>402</v>
      </c>
      <c r="AT452" s="1463"/>
      <c r="AU452" s="1464"/>
    </row>
    <row r="453" spans="2:47">
      <c r="B453" s="1483"/>
      <c r="C453" s="2623"/>
      <c r="D453" s="1483"/>
      <c r="E453" s="1483"/>
      <c r="F453" s="1483"/>
      <c r="G453" s="1483"/>
      <c r="H453" s="1483"/>
      <c r="I453" s="1483"/>
      <c r="J453" s="1483"/>
      <c r="K453" s="1483"/>
      <c r="L453" s="1483"/>
      <c r="M453" s="1483"/>
      <c r="N453" s="1483"/>
      <c r="O453" t="s">
        <v>402</v>
      </c>
      <c r="AA453" s="74" t="str">
        <f>O454</f>
        <v xml:space="preserve"> 9 - й день</v>
      </c>
      <c r="AB453" s="73" t="s">
        <v>450</v>
      </c>
      <c r="AG453" s="1462" t="s">
        <v>142</v>
      </c>
      <c r="AI453" s="85" t="s">
        <v>403</v>
      </c>
      <c r="AJ453" s="83"/>
      <c r="AT453" s="1469"/>
      <c r="AU453" s="1469"/>
    </row>
    <row r="454" spans="2:47">
      <c r="B454" s="1483"/>
      <c r="C454" s="2624" t="s">
        <v>240</v>
      </c>
      <c r="D454" s="1483"/>
      <c r="E454" s="1483"/>
      <c r="F454" s="1483"/>
      <c r="G454" s="2625"/>
      <c r="H454" s="2625"/>
      <c r="I454" s="2625"/>
      <c r="J454" s="1483"/>
      <c r="K454" s="1483"/>
      <c r="L454" s="2625"/>
      <c r="M454" s="1483"/>
      <c r="N454" s="1483"/>
      <c r="O454" s="74" t="str">
        <f>B459</f>
        <v xml:space="preserve"> 9 - й день</v>
      </c>
      <c r="P454" s="73" t="s">
        <v>450</v>
      </c>
      <c r="U454" s="1462" t="str">
        <f>F456</f>
        <v>2 - я   неделя</v>
      </c>
      <c r="W454" s="85" t="s">
        <v>403</v>
      </c>
      <c r="X454" s="83"/>
      <c r="Y454" s="1473"/>
      <c r="AA454" s="1474" t="s">
        <v>321</v>
      </c>
      <c r="AB454" s="1475" t="s">
        <v>404</v>
      </c>
      <c r="AC454" s="1476"/>
      <c r="AD454" s="1475" t="s">
        <v>405</v>
      </c>
      <c r="AE454" s="1476"/>
      <c r="AF454" s="1475" t="s">
        <v>406</v>
      </c>
      <c r="AG454" s="1476"/>
      <c r="AH454" s="1475" t="s">
        <v>410</v>
      </c>
      <c r="AI454" s="1476"/>
      <c r="AJ454" s="1477" t="s">
        <v>411</v>
      </c>
      <c r="AK454" s="1476"/>
      <c r="AM454" s="999" t="s">
        <v>412</v>
      </c>
      <c r="AO454" s="10"/>
      <c r="AP454" s="1474" t="s">
        <v>321</v>
      </c>
      <c r="AQ454" s="1478" t="s">
        <v>413</v>
      </c>
      <c r="AR454" s="1479"/>
      <c r="AT454" s="1469"/>
      <c r="AU454" s="1469"/>
    </row>
    <row r="455" spans="2:47" ht="15.5">
      <c r="B455" s="1483"/>
      <c r="C455" s="2623"/>
      <c r="D455" s="2626" t="s">
        <v>577</v>
      </c>
      <c r="E455" s="1483"/>
      <c r="F455" s="1483"/>
      <c r="G455" s="1483"/>
      <c r="H455" s="1483"/>
      <c r="I455" s="1483"/>
      <c r="J455" s="1483"/>
      <c r="K455" s="1483"/>
      <c r="L455" s="2627" t="s">
        <v>118</v>
      </c>
      <c r="M455" s="1483"/>
      <c r="N455" s="1483"/>
      <c r="AA455" s="1484" t="s">
        <v>437</v>
      </c>
      <c r="AB455" s="1485" t="s">
        <v>101</v>
      </c>
      <c r="AC455" s="1486" t="s">
        <v>102</v>
      </c>
      <c r="AD455" s="1487" t="s">
        <v>101</v>
      </c>
      <c r="AE455" s="1488" t="s">
        <v>102</v>
      </c>
      <c r="AF455" s="1487" t="s">
        <v>101</v>
      </c>
      <c r="AG455" s="1488" t="s">
        <v>102</v>
      </c>
      <c r="AH455" s="1485" t="s">
        <v>101</v>
      </c>
      <c r="AI455" s="1489" t="s">
        <v>102</v>
      </c>
      <c r="AJ455" s="1490" t="s">
        <v>101</v>
      </c>
      <c r="AK455" s="1489" t="s">
        <v>102</v>
      </c>
      <c r="AM455" s="203"/>
      <c r="AO455" s="1150"/>
      <c r="AP455" s="1150"/>
      <c r="AQ455" s="1491" t="s">
        <v>101</v>
      </c>
      <c r="AR455" s="1492" t="s">
        <v>102</v>
      </c>
      <c r="AT455" s="17"/>
      <c r="AU455" s="17"/>
    </row>
    <row r="456" spans="2:47">
      <c r="B456" s="2625" t="s">
        <v>235</v>
      </c>
      <c r="C456" s="2625"/>
      <c r="D456" s="2628"/>
      <c r="E456" s="1483"/>
      <c r="F456" s="2629" t="s">
        <v>142</v>
      </c>
      <c r="G456" s="1483"/>
      <c r="H456" s="1483"/>
      <c r="I456" s="2630"/>
      <c r="J456" s="1483" t="s">
        <v>1075</v>
      </c>
      <c r="K456" s="2631"/>
      <c r="L456" s="1483"/>
      <c r="M456" s="1483"/>
      <c r="N456" s="1483"/>
      <c r="O456" s="1501" t="s">
        <v>441</v>
      </c>
      <c r="P456" s="1502"/>
      <c r="Q456" s="1502"/>
      <c r="R456" s="1502"/>
      <c r="S456" s="1502"/>
      <c r="T456" s="1502"/>
      <c r="U456" s="1502"/>
      <c r="V456" s="1502"/>
      <c r="W456" s="1502"/>
      <c r="X456" s="1502"/>
      <c r="Y456" s="1503"/>
      <c r="AA456" s="1504" t="s">
        <v>69</v>
      </c>
      <c r="AB456" s="1505"/>
      <c r="AC456" s="1506"/>
      <c r="AD456" s="1505"/>
      <c r="AE456" s="1507"/>
      <c r="AF456" s="1505"/>
      <c r="AG456" s="1508"/>
      <c r="AH456" s="1509">
        <f t="shared" ref="AH456:AH465" si="449">AB456+AD456</f>
        <v>0</v>
      </c>
      <c r="AI456" s="1510">
        <f t="shared" ref="AI456:AI465" si="450">AC456+AE456</f>
        <v>0</v>
      </c>
      <c r="AJ456" s="1509">
        <f t="shared" ref="AJ456:AJ465" si="451">AD456+AF456</f>
        <v>0</v>
      </c>
      <c r="AK456" s="1511">
        <f t="shared" ref="AK456:AK465" si="452">AE456+AG456</f>
        <v>0</v>
      </c>
      <c r="AM456" s="1474" t="s">
        <v>321</v>
      </c>
      <c r="AN456" s="1568" t="s">
        <v>413</v>
      </c>
      <c r="AO456" s="1569"/>
      <c r="AP456" s="1504" t="s">
        <v>69</v>
      </c>
      <c r="AQ456" s="1512">
        <f t="shared" ref="AQ456:AQ479" si="453">AB456+AD456+AF456</f>
        <v>0</v>
      </c>
      <c r="AR456" s="1513">
        <f t="shared" ref="AR456:AR479" si="454">AC456+AE456+AG456</f>
        <v>0</v>
      </c>
      <c r="AT456" s="17"/>
      <c r="AU456" s="17"/>
    </row>
    <row r="457" spans="2:47">
      <c r="B457" s="2632" t="s">
        <v>2</v>
      </c>
      <c r="C457" s="2633" t="s">
        <v>3</v>
      </c>
      <c r="D457" s="2634" t="s">
        <v>4</v>
      </c>
      <c r="E457" s="1514" t="s">
        <v>61</v>
      </c>
      <c r="F457" s="1499"/>
      <c r="G457" s="1499"/>
      <c r="H457" s="1499"/>
      <c r="I457" s="1499"/>
      <c r="J457" s="1499"/>
      <c r="K457" s="1499"/>
      <c r="L457" s="1499"/>
      <c r="M457" s="1577"/>
      <c r="N457" s="1483"/>
      <c r="O457" s="562"/>
      <c r="P457" s="35" t="s">
        <v>442</v>
      </c>
      <c r="Q457" s="35"/>
      <c r="R457" s="35"/>
      <c r="S457" s="35"/>
      <c r="T457" s="35"/>
      <c r="U457" s="35"/>
      <c r="V457" s="35"/>
      <c r="W457" s="35"/>
      <c r="X457" s="35"/>
      <c r="Y457" s="1522"/>
      <c r="AA457" s="1504" t="s">
        <v>71</v>
      </c>
      <c r="AB457" s="1523"/>
      <c r="AC457" s="1524"/>
      <c r="AD457" s="1525"/>
      <c r="AE457" s="1526"/>
      <c r="AF457" s="1525"/>
      <c r="AG457" s="1527"/>
      <c r="AH457" s="1528">
        <f t="shared" si="449"/>
        <v>0</v>
      </c>
      <c r="AI457" s="1529">
        <f t="shared" si="450"/>
        <v>0</v>
      </c>
      <c r="AJ457" s="1528">
        <f t="shared" si="451"/>
        <v>0</v>
      </c>
      <c r="AK457" s="1530">
        <f t="shared" si="452"/>
        <v>0</v>
      </c>
      <c r="AM457" s="204"/>
      <c r="AN457" s="1579" t="s">
        <v>101</v>
      </c>
      <c r="AO457" s="1580" t="s">
        <v>102</v>
      </c>
      <c r="AP457" s="1504" t="s">
        <v>71</v>
      </c>
      <c r="AQ457" s="1531">
        <f t="shared" si="453"/>
        <v>0</v>
      </c>
      <c r="AR457" s="1532">
        <f t="shared" si="454"/>
        <v>0</v>
      </c>
      <c r="AT457" s="10"/>
      <c r="AU457" s="10"/>
    </row>
    <row r="458" spans="2:47">
      <c r="B458" s="2635" t="s">
        <v>5</v>
      </c>
      <c r="C458" s="2636"/>
      <c r="D458" s="2637" t="s">
        <v>62</v>
      </c>
      <c r="E458" s="1583"/>
      <c r="F458" s="1483"/>
      <c r="G458" s="1483"/>
      <c r="H458" s="1483"/>
      <c r="I458" s="1483"/>
      <c r="J458" s="1483"/>
      <c r="K458" s="2618"/>
      <c r="L458" s="2618"/>
      <c r="M458" s="2638"/>
      <c r="N458" s="1483"/>
      <c r="AA458" s="1504" t="s">
        <v>72</v>
      </c>
      <c r="AB458" s="1543"/>
      <c r="AC458" s="1524"/>
      <c r="AD458" s="1543"/>
      <c r="AE458" s="1544"/>
      <c r="AF458" s="1543"/>
      <c r="AG458" s="1545"/>
      <c r="AH458" s="1528">
        <f t="shared" si="449"/>
        <v>0</v>
      </c>
      <c r="AI458" s="1529">
        <f t="shared" si="450"/>
        <v>0</v>
      </c>
      <c r="AJ458" s="1528">
        <f t="shared" si="451"/>
        <v>0</v>
      </c>
      <c r="AK458" s="1530">
        <f t="shared" si="452"/>
        <v>0</v>
      </c>
      <c r="AM458" s="2008" t="s">
        <v>133</v>
      </c>
      <c r="AN458" s="1596">
        <f t="shared" ref="AN458:AN463" si="455">P462+R462+T462</f>
        <v>50</v>
      </c>
      <c r="AO458" s="1597">
        <f t="shared" ref="AO458:AO463" si="456">Q462+S462+U462</f>
        <v>50</v>
      </c>
      <c r="AP458" s="1504" t="s">
        <v>72</v>
      </c>
      <c r="AQ458" s="1531">
        <f t="shared" si="453"/>
        <v>0</v>
      </c>
      <c r="AR458" s="1532">
        <f t="shared" si="454"/>
        <v>0</v>
      </c>
      <c r="AT458" s="10"/>
      <c r="AU458" s="10"/>
    </row>
    <row r="459" spans="2:47" ht="15.5">
      <c r="B459" s="2639" t="s">
        <v>677</v>
      </c>
      <c r="C459" s="2640"/>
      <c r="D459" s="2641"/>
      <c r="E459" s="2642" t="s">
        <v>478</v>
      </c>
      <c r="F459" s="2447"/>
      <c r="G459" s="2448"/>
      <c r="H459" s="2643" t="s">
        <v>515</v>
      </c>
      <c r="I459" s="1499"/>
      <c r="J459" s="1577"/>
      <c r="K459" s="2644" t="s">
        <v>643</v>
      </c>
      <c r="L459" s="2645"/>
      <c r="M459" s="2646"/>
      <c r="N459" s="1483"/>
      <c r="AA459" s="1504" t="s">
        <v>73</v>
      </c>
      <c r="AB459" s="1525"/>
      <c r="AC459" s="1556"/>
      <c r="AD459" s="1525"/>
      <c r="AE459" s="1544"/>
      <c r="AF459" s="1525"/>
      <c r="AG459" s="1545"/>
      <c r="AH459" s="1528">
        <f t="shared" si="449"/>
        <v>0</v>
      </c>
      <c r="AI459" s="1529">
        <f t="shared" si="450"/>
        <v>0</v>
      </c>
      <c r="AJ459" s="1528">
        <f t="shared" si="451"/>
        <v>0</v>
      </c>
      <c r="AK459" s="1530">
        <f t="shared" si="452"/>
        <v>0</v>
      </c>
      <c r="AM459" s="1414" t="s">
        <v>132</v>
      </c>
      <c r="AN459" s="1531">
        <f t="shared" si="455"/>
        <v>121.5</v>
      </c>
      <c r="AO459" s="1617">
        <f t="shared" si="456"/>
        <v>121.5</v>
      </c>
      <c r="AP459" s="1504" t="s">
        <v>73</v>
      </c>
      <c r="AQ459" s="1531">
        <f t="shared" si="453"/>
        <v>0</v>
      </c>
      <c r="AR459" s="1532">
        <f t="shared" si="454"/>
        <v>0</v>
      </c>
      <c r="AT459" s="10"/>
      <c r="AU459" s="10"/>
    </row>
    <row r="460" spans="2:47">
      <c r="B460" s="1514"/>
      <c r="C460" s="1515" t="s">
        <v>158</v>
      </c>
      <c r="D460" s="1577"/>
      <c r="E460" s="2647" t="s">
        <v>100</v>
      </c>
      <c r="F460" s="1535" t="s">
        <v>101</v>
      </c>
      <c r="G460" s="2648" t="s">
        <v>102</v>
      </c>
      <c r="H460" s="2649" t="s">
        <v>517</v>
      </c>
      <c r="I460" s="2650"/>
      <c r="J460" s="2651"/>
      <c r="K460" s="2652" t="s">
        <v>100</v>
      </c>
      <c r="L460" s="1586" t="s">
        <v>101</v>
      </c>
      <c r="M460" s="1587" t="s">
        <v>102</v>
      </c>
      <c r="N460" s="1483"/>
      <c r="O460" s="1474" t="s">
        <v>321</v>
      </c>
      <c r="P460" s="1475" t="s">
        <v>404</v>
      </c>
      <c r="Q460" s="1476"/>
      <c r="R460" s="1475" t="s">
        <v>405</v>
      </c>
      <c r="S460" s="1476"/>
      <c r="T460" s="1475" t="s">
        <v>406</v>
      </c>
      <c r="U460" s="1476"/>
      <c r="V460" s="1475" t="s">
        <v>407</v>
      </c>
      <c r="W460" s="1476"/>
      <c r="X460" s="1475" t="s">
        <v>408</v>
      </c>
      <c r="Y460" s="1476"/>
      <c r="AA460" s="1504" t="s">
        <v>75</v>
      </c>
      <c r="AB460" s="1525"/>
      <c r="AC460" s="1567"/>
      <c r="AD460" s="1525"/>
      <c r="AE460" s="1526"/>
      <c r="AF460" s="1525"/>
      <c r="AG460" s="1527"/>
      <c r="AH460" s="1528">
        <f t="shared" si="449"/>
        <v>0</v>
      </c>
      <c r="AI460" s="1529">
        <f t="shared" si="450"/>
        <v>0</v>
      </c>
      <c r="AJ460" s="1528">
        <f t="shared" si="451"/>
        <v>0</v>
      </c>
      <c r="AK460" s="1530">
        <f t="shared" si="452"/>
        <v>0</v>
      </c>
      <c r="AM460" s="1414" t="s">
        <v>79</v>
      </c>
      <c r="AN460" s="1531">
        <f t="shared" si="455"/>
        <v>4.3500000000000005</v>
      </c>
      <c r="AO460" s="1617">
        <f t="shared" si="456"/>
        <v>4.3500000000000005</v>
      </c>
      <c r="AP460" s="1504" t="s">
        <v>75</v>
      </c>
      <c r="AQ460" s="1531">
        <f t="shared" si="453"/>
        <v>0</v>
      </c>
      <c r="AR460" s="1532">
        <f t="shared" si="454"/>
        <v>0</v>
      </c>
      <c r="AT460" s="10"/>
      <c r="AU460" s="10"/>
    </row>
    <row r="461" spans="2:47">
      <c r="B461" s="2653" t="s">
        <v>514</v>
      </c>
      <c r="C461" s="661" t="s">
        <v>515</v>
      </c>
      <c r="D461" s="2294">
        <v>60</v>
      </c>
      <c r="E461" s="1537" t="s">
        <v>65</v>
      </c>
      <c r="F461" s="2654">
        <v>90.87</v>
      </c>
      <c r="G461" s="2655">
        <v>75</v>
      </c>
      <c r="H461" s="1585" t="s">
        <v>100</v>
      </c>
      <c r="I461" s="1586" t="s">
        <v>101</v>
      </c>
      <c r="J461" s="2656" t="s">
        <v>102</v>
      </c>
      <c r="K461" s="1537" t="s">
        <v>66</v>
      </c>
      <c r="L461" s="1538">
        <v>37.5</v>
      </c>
      <c r="M461" s="2608">
        <v>37.5</v>
      </c>
      <c r="N461" s="1483"/>
      <c r="O461" s="204"/>
      <c r="P461" s="1485" t="s">
        <v>101</v>
      </c>
      <c r="Q461" s="1489" t="s">
        <v>102</v>
      </c>
      <c r="R461" s="1485" t="s">
        <v>101</v>
      </c>
      <c r="S461" s="1489" t="s">
        <v>102</v>
      </c>
      <c r="T461" s="1485" t="s">
        <v>101</v>
      </c>
      <c r="U461" s="1489" t="s">
        <v>102</v>
      </c>
      <c r="V461" s="1485" t="s">
        <v>101</v>
      </c>
      <c r="W461" s="1489" t="s">
        <v>102</v>
      </c>
      <c r="X461" s="1485" t="s">
        <v>101</v>
      </c>
      <c r="Y461" s="1486" t="s">
        <v>102</v>
      </c>
      <c r="AA461" s="1504" t="s">
        <v>76</v>
      </c>
      <c r="AB461" s="1525"/>
      <c r="AC461" s="1578"/>
      <c r="AD461" s="1525"/>
      <c r="AE461" s="1526"/>
      <c r="AF461" s="1525"/>
      <c r="AG461" s="1527"/>
      <c r="AH461" s="1528">
        <f t="shared" si="449"/>
        <v>0</v>
      </c>
      <c r="AI461" s="1529">
        <f t="shared" si="450"/>
        <v>0</v>
      </c>
      <c r="AJ461" s="1528">
        <f t="shared" si="451"/>
        <v>0</v>
      </c>
      <c r="AK461" s="1530">
        <f t="shared" si="452"/>
        <v>0</v>
      </c>
      <c r="AM461" s="1635" t="s">
        <v>414</v>
      </c>
      <c r="AN461" s="1649">
        <f t="shared" si="455"/>
        <v>23</v>
      </c>
      <c r="AO461" s="1640">
        <f t="shared" si="456"/>
        <v>23</v>
      </c>
      <c r="AP461" s="1504" t="s">
        <v>76</v>
      </c>
      <c r="AQ461" s="1531">
        <f t="shared" si="453"/>
        <v>0</v>
      </c>
      <c r="AR461" s="1532">
        <f t="shared" si="454"/>
        <v>0</v>
      </c>
    </row>
    <row r="462" spans="2:47">
      <c r="B462" s="2657"/>
      <c r="C462" s="1546" t="s">
        <v>516</v>
      </c>
      <c r="D462" s="2658"/>
      <c r="E462" s="1573" t="s">
        <v>89</v>
      </c>
      <c r="F462" s="2659">
        <v>6</v>
      </c>
      <c r="G462" s="1575">
        <v>6</v>
      </c>
      <c r="H462" s="2660" t="s">
        <v>515</v>
      </c>
      <c r="I462" s="2124">
        <v>60</v>
      </c>
      <c r="J462" s="2661">
        <v>60</v>
      </c>
      <c r="K462" s="1573" t="s">
        <v>81</v>
      </c>
      <c r="L462" s="2249">
        <v>225</v>
      </c>
      <c r="M462" s="2050">
        <v>225</v>
      </c>
      <c r="N462" s="1483"/>
      <c r="O462" s="1588" t="s">
        <v>133</v>
      </c>
      <c r="P462" s="1589">
        <f>D468</f>
        <v>20</v>
      </c>
      <c r="Q462" s="1590">
        <f>D468</f>
        <v>20</v>
      </c>
      <c r="R462" s="1591">
        <f>D481</f>
        <v>30</v>
      </c>
      <c r="S462" s="1592">
        <f>D481</f>
        <v>30</v>
      </c>
      <c r="T462" s="1591"/>
      <c r="U462" s="1593"/>
      <c r="V462" s="1591">
        <f>P462+R462</f>
        <v>50</v>
      </c>
      <c r="W462" s="1594">
        <f>Q462+S462</f>
        <v>50</v>
      </c>
      <c r="X462" s="1591">
        <f>R462+T462</f>
        <v>30</v>
      </c>
      <c r="Y462" s="1592">
        <f>S462+U462</f>
        <v>30</v>
      </c>
      <c r="AA462" s="1595" t="s">
        <v>439</v>
      </c>
      <c r="AB462" s="1523"/>
      <c r="AC462" s="1524"/>
      <c r="AD462" s="1525"/>
      <c r="AE462" s="1526"/>
      <c r="AF462" s="1525">
        <f>I493</f>
        <v>23</v>
      </c>
      <c r="AG462" s="1527">
        <f>J493</f>
        <v>23</v>
      </c>
      <c r="AH462" s="1528">
        <f t="shared" si="449"/>
        <v>0</v>
      </c>
      <c r="AI462" s="1529">
        <f t="shared" si="450"/>
        <v>0</v>
      </c>
      <c r="AJ462" s="1528">
        <f t="shared" si="451"/>
        <v>23</v>
      </c>
      <c r="AK462" s="1530">
        <f t="shared" si="452"/>
        <v>23</v>
      </c>
      <c r="AM462" s="1414" t="s">
        <v>105</v>
      </c>
      <c r="AN462" s="1531">
        <f t="shared" si="455"/>
        <v>37.5</v>
      </c>
      <c r="AO462" s="1617">
        <f t="shared" si="456"/>
        <v>37.5</v>
      </c>
      <c r="AP462" s="1595" t="s">
        <v>439</v>
      </c>
      <c r="AQ462" s="1531">
        <f t="shared" si="453"/>
        <v>23</v>
      </c>
      <c r="AR462" s="1532">
        <f t="shared" si="454"/>
        <v>23</v>
      </c>
    </row>
    <row r="463" spans="2:47">
      <c r="B463" s="2662" t="s">
        <v>949</v>
      </c>
      <c r="C463" s="663" t="s">
        <v>44</v>
      </c>
      <c r="D463" s="2663" t="s">
        <v>466</v>
      </c>
      <c r="E463" s="1583" t="s">
        <v>95</v>
      </c>
      <c r="F463" s="38"/>
      <c r="G463" s="1584"/>
      <c r="H463" s="2664" t="s">
        <v>525</v>
      </c>
      <c r="I463" s="2447"/>
      <c r="J463" s="2447"/>
      <c r="K463" s="1550" t="s">
        <v>82</v>
      </c>
      <c r="L463" s="1563">
        <v>5</v>
      </c>
      <c r="M463" s="1552">
        <v>5</v>
      </c>
      <c r="N463" s="1483"/>
      <c r="O463" s="1414" t="s">
        <v>132</v>
      </c>
      <c r="P463" s="1605">
        <f>D467</f>
        <v>37</v>
      </c>
      <c r="Q463" s="1606">
        <f>D467</f>
        <v>37</v>
      </c>
      <c r="R463" s="1605">
        <f>I479+D480</f>
        <v>67.5</v>
      </c>
      <c r="S463" s="1607">
        <f>D480+J479</f>
        <v>67.5</v>
      </c>
      <c r="T463" s="1605">
        <f>D496</f>
        <v>17</v>
      </c>
      <c r="U463" s="1606">
        <f>D496</f>
        <v>17</v>
      </c>
      <c r="V463" s="1605">
        <f t="shared" ref="V463:V467" si="457">P463+R463</f>
        <v>104.5</v>
      </c>
      <c r="W463" s="1608">
        <f t="shared" ref="W463:W467" si="458">Q463+S463</f>
        <v>104.5</v>
      </c>
      <c r="X463" s="1605">
        <f t="shared" ref="X463:X467" si="459">R463+T463</f>
        <v>84.5</v>
      </c>
      <c r="Y463" s="1530">
        <f t="shared" ref="Y463:Y467" si="460">S463+U463</f>
        <v>84.5</v>
      </c>
      <c r="AA463" s="1609" t="s">
        <v>438</v>
      </c>
      <c r="AB463" s="1610"/>
      <c r="AC463" s="1611"/>
      <c r="AD463" s="1610"/>
      <c r="AE463" s="1612"/>
      <c r="AF463" s="1610"/>
      <c r="AG463" s="1613"/>
      <c r="AH463" s="1614">
        <f t="shared" si="449"/>
        <v>0</v>
      </c>
      <c r="AI463" s="1615">
        <f t="shared" si="450"/>
        <v>0</v>
      </c>
      <c r="AJ463" s="1614">
        <f t="shared" si="451"/>
        <v>0</v>
      </c>
      <c r="AK463" s="1616">
        <f t="shared" si="452"/>
        <v>0</v>
      </c>
      <c r="AM463" s="1201" t="s">
        <v>45</v>
      </c>
      <c r="AN463" s="1531">
        <f t="shared" si="455"/>
        <v>167.09</v>
      </c>
      <c r="AO463" s="1617">
        <f t="shared" si="456"/>
        <v>124.86</v>
      </c>
      <c r="AP463" s="1609" t="s">
        <v>438</v>
      </c>
      <c r="AQ463" s="1618">
        <f t="shared" si="453"/>
        <v>0</v>
      </c>
      <c r="AR463" s="1619">
        <f t="shared" si="454"/>
        <v>0</v>
      </c>
    </row>
    <row r="464" spans="2:47">
      <c r="B464" s="2665" t="s">
        <v>467</v>
      </c>
      <c r="C464" s="1546" t="s">
        <v>948</v>
      </c>
      <c r="D464" s="1482"/>
      <c r="E464" s="1559" t="s">
        <v>93</v>
      </c>
      <c r="F464" s="1620">
        <v>11.5</v>
      </c>
      <c r="G464" s="1708">
        <v>11.5</v>
      </c>
      <c r="H464" s="1995" t="s">
        <v>100</v>
      </c>
      <c r="I464" s="1998" t="s">
        <v>101</v>
      </c>
      <c r="J464" s="2047" t="s">
        <v>102</v>
      </c>
      <c r="K464" s="1571" t="s">
        <v>54</v>
      </c>
      <c r="L464" s="1773">
        <v>0.37</v>
      </c>
      <c r="M464" s="1572">
        <v>0.37</v>
      </c>
      <c r="N464" s="1483"/>
      <c r="O464" s="1414" t="s">
        <v>79</v>
      </c>
      <c r="P464" s="1605">
        <f>F465</f>
        <v>3.45</v>
      </c>
      <c r="Q464" s="2226">
        <f>G465</f>
        <v>3.45</v>
      </c>
      <c r="R464" s="1605"/>
      <c r="S464" s="1608"/>
      <c r="T464" s="1605">
        <f>L495</f>
        <v>0.9</v>
      </c>
      <c r="U464" s="1624">
        <f>M495</f>
        <v>0.9</v>
      </c>
      <c r="V464" s="1605">
        <f t="shared" si="457"/>
        <v>3.45</v>
      </c>
      <c r="W464" s="1608">
        <f t="shared" si="458"/>
        <v>3.45</v>
      </c>
      <c r="X464" s="1605">
        <f t="shared" si="459"/>
        <v>0.9</v>
      </c>
      <c r="Y464" s="1530">
        <f t="shared" si="460"/>
        <v>0.9</v>
      </c>
      <c r="AA464" s="1625" t="s">
        <v>423</v>
      </c>
      <c r="AB464" s="1626">
        <f t="shared" ref="AB464:AG464" si="461">SUM(AB456:AB463)</f>
        <v>0</v>
      </c>
      <c r="AC464" s="1627">
        <f t="shared" si="461"/>
        <v>0</v>
      </c>
      <c r="AD464" s="1628">
        <f t="shared" si="461"/>
        <v>0</v>
      </c>
      <c r="AE464" s="1629">
        <f t="shared" si="461"/>
        <v>0</v>
      </c>
      <c r="AF464" s="1626">
        <f t="shared" si="461"/>
        <v>23</v>
      </c>
      <c r="AG464" s="1630">
        <f t="shared" si="461"/>
        <v>23</v>
      </c>
      <c r="AH464" s="1631">
        <f t="shared" si="449"/>
        <v>0</v>
      </c>
      <c r="AI464" s="1632">
        <f t="shared" si="450"/>
        <v>0</v>
      </c>
      <c r="AJ464" s="1631">
        <f t="shared" si="451"/>
        <v>23</v>
      </c>
      <c r="AK464" s="1633">
        <f t="shared" si="452"/>
        <v>23</v>
      </c>
      <c r="AM464" s="1679" t="s">
        <v>953</v>
      </c>
      <c r="AN464" s="2227">
        <f t="shared" ref="AN464:AN492" si="462">P468+R468+T468</f>
        <v>276.13</v>
      </c>
      <c r="AO464" s="1685">
        <f t="shared" ref="AO464:AO492" si="463">Q468+S468+U468</f>
        <v>234.39999999999998</v>
      </c>
      <c r="AP464" s="1625" t="s">
        <v>423</v>
      </c>
      <c r="AQ464" s="1631">
        <f t="shared" si="453"/>
        <v>23</v>
      </c>
      <c r="AR464" s="1629">
        <f t="shared" si="454"/>
        <v>23</v>
      </c>
    </row>
    <row r="465" spans="2:44">
      <c r="B465" s="1825" t="s">
        <v>626</v>
      </c>
      <c r="C465" s="2666" t="s">
        <v>478</v>
      </c>
      <c r="D465" s="2482">
        <v>100</v>
      </c>
      <c r="E465" s="2053" t="s">
        <v>79</v>
      </c>
      <c r="F465" s="1554">
        <v>3.45</v>
      </c>
      <c r="G465" s="2341">
        <v>3.45</v>
      </c>
      <c r="H465" s="2005" t="s">
        <v>92</v>
      </c>
      <c r="I465" s="2006">
        <v>1</v>
      </c>
      <c r="J465" s="2007">
        <v>1</v>
      </c>
      <c r="K465" s="2667" t="s">
        <v>562</v>
      </c>
      <c r="L465" s="2215"/>
      <c r="M465" s="2216"/>
      <c r="N465" s="1483"/>
      <c r="O465" s="1635" t="s">
        <v>414</v>
      </c>
      <c r="P465" s="1636">
        <f t="shared" ref="P465:U465" si="464">AB464</f>
        <v>0</v>
      </c>
      <c r="Q465" s="1637">
        <f t="shared" si="464"/>
        <v>0</v>
      </c>
      <c r="R465" s="1636">
        <f t="shared" si="464"/>
        <v>0</v>
      </c>
      <c r="S465" s="1638">
        <f t="shared" si="464"/>
        <v>0</v>
      </c>
      <c r="T465" s="1636">
        <f t="shared" si="464"/>
        <v>23</v>
      </c>
      <c r="U465" s="1639">
        <f t="shared" si="464"/>
        <v>23</v>
      </c>
      <c r="V465" s="1636">
        <f t="shared" si="457"/>
        <v>0</v>
      </c>
      <c r="W465" s="1640">
        <f t="shared" si="458"/>
        <v>0</v>
      </c>
      <c r="X465" s="1636">
        <f t="shared" si="459"/>
        <v>23</v>
      </c>
      <c r="Y465" s="1638">
        <f t="shared" si="460"/>
        <v>23</v>
      </c>
      <c r="AA465" s="1641" t="s">
        <v>934</v>
      </c>
      <c r="AB465" s="1700"/>
      <c r="AC465" s="2326"/>
      <c r="AD465" s="1509"/>
      <c r="AE465" s="1702"/>
      <c r="AF465" s="1648"/>
      <c r="AG465" s="2327"/>
      <c r="AH465" s="1648">
        <f t="shared" si="449"/>
        <v>0</v>
      </c>
      <c r="AI465" s="1594">
        <f t="shared" si="450"/>
        <v>0</v>
      </c>
      <c r="AJ465" s="1648">
        <f t="shared" si="451"/>
        <v>0</v>
      </c>
      <c r="AK465" s="1592">
        <f t="shared" si="452"/>
        <v>0</v>
      </c>
      <c r="AM465" s="1699" t="s">
        <v>954</v>
      </c>
      <c r="AN465" s="2227">
        <f t="shared" si="462"/>
        <v>0</v>
      </c>
      <c r="AO465" s="1685">
        <f t="shared" si="463"/>
        <v>0</v>
      </c>
      <c r="AP465" s="1641" t="s">
        <v>934</v>
      </c>
      <c r="AQ465" s="1650">
        <f t="shared" si="453"/>
        <v>0</v>
      </c>
      <c r="AR465" s="1651">
        <f t="shared" si="454"/>
        <v>0</v>
      </c>
    </row>
    <row r="466" spans="2:44">
      <c r="B466" s="2252" t="s">
        <v>524</v>
      </c>
      <c r="C466" s="658" t="s">
        <v>525</v>
      </c>
      <c r="D466" s="380">
        <v>200</v>
      </c>
      <c r="E466" s="2053" t="s">
        <v>81</v>
      </c>
      <c r="F466" s="1620">
        <v>26.62</v>
      </c>
      <c r="G466" s="2331">
        <v>26.62</v>
      </c>
      <c r="H466" s="1720" t="s">
        <v>81</v>
      </c>
      <c r="I466" s="1826">
        <v>66</v>
      </c>
      <c r="J466" s="1561"/>
      <c r="K466" s="2221" t="s">
        <v>68</v>
      </c>
      <c r="L466" s="2222">
        <v>54.4</v>
      </c>
      <c r="M466" s="2223">
        <v>43.6</v>
      </c>
      <c r="N466" s="1483"/>
      <c r="O466" s="1414" t="s">
        <v>105</v>
      </c>
      <c r="P466" s="1605">
        <f>L461</f>
        <v>37.5</v>
      </c>
      <c r="Q466" s="1654">
        <f>M461</f>
        <v>37.5</v>
      </c>
      <c r="R466" s="1605"/>
      <c r="S466" s="1530"/>
      <c r="T466" s="1605"/>
      <c r="U466" s="1655"/>
      <c r="V466" s="1605">
        <f t="shared" si="457"/>
        <v>37.5</v>
      </c>
      <c r="W466" s="1608">
        <f t="shared" si="458"/>
        <v>37.5</v>
      </c>
      <c r="X466" s="1605">
        <f t="shared" si="459"/>
        <v>0</v>
      </c>
      <c r="Y466" s="1530">
        <f t="shared" si="460"/>
        <v>0</v>
      </c>
      <c r="AA466" s="1656" t="s">
        <v>436</v>
      </c>
      <c r="AB466" s="1657"/>
      <c r="AC466" s="2668"/>
      <c r="AD466" s="1528">
        <f>F480</f>
        <v>9.1999999999999993</v>
      </c>
      <c r="AE466" s="1675">
        <f>G480</f>
        <v>6</v>
      </c>
      <c r="AF466" s="1528"/>
      <c r="AG466" s="2329"/>
      <c r="AH466" s="1528">
        <f t="shared" ref="AH466:AK469" si="465">AB466+AD466</f>
        <v>9.1999999999999993</v>
      </c>
      <c r="AI466" s="1608">
        <f t="shared" si="465"/>
        <v>6</v>
      </c>
      <c r="AJ466" s="1528">
        <f t="shared" si="465"/>
        <v>9.1999999999999993</v>
      </c>
      <c r="AK466" s="1530">
        <f t="shared" si="465"/>
        <v>6</v>
      </c>
      <c r="AM466" s="1414" t="s">
        <v>70</v>
      </c>
      <c r="AN466" s="1713">
        <f t="shared" si="462"/>
        <v>127.5</v>
      </c>
      <c r="AO466" s="1617">
        <f t="shared" si="463"/>
        <v>127</v>
      </c>
      <c r="AP466" s="1656" t="s">
        <v>436</v>
      </c>
      <c r="AQ466" s="1650">
        <f t="shared" si="453"/>
        <v>9.1999999999999993</v>
      </c>
      <c r="AR466" s="1651">
        <f t="shared" si="454"/>
        <v>6</v>
      </c>
    </row>
    <row r="467" spans="2:44">
      <c r="B467" s="1726" t="s">
        <v>9</v>
      </c>
      <c r="C467" s="1546" t="s">
        <v>10</v>
      </c>
      <c r="D467" s="233">
        <v>37</v>
      </c>
      <c r="E467" s="1559" t="s">
        <v>80</v>
      </c>
      <c r="F467" s="31">
        <v>7.88</v>
      </c>
      <c r="G467" s="2331">
        <v>7.88</v>
      </c>
      <c r="H467" s="1559" t="s">
        <v>50</v>
      </c>
      <c r="I467" s="1620">
        <v>7</v>
      </c>
      <c r="J467" s="1708">
        <v>7</v>
      </c>
      <c r="K467" s="1100" t="s">
        <v>82</v>
      </c>
      <c r="L467" s="2217">
        <v>1.6</v>
      </c>
      <c r="M467" s="1621">
        <v>1.6</v>
      </c>
      <c r="N467" s="1483"/>
      <c r="O467" s="1201" t="s">
        <v>45</v>
      </c>
      <c r="P467" s="1605"/>
      <c r="Q467" s="1654"/>
      <c r="R467" s="1605">
        <f>F475+I485</f>
        <v>167.09</v>
      </c>
      <c r="S467" s="1530">
        <f>J485+G475</f>
        <v>124.86</v>
      </c>
      <c r="T467" s="1605"/>
      <c r="U467" s="1655"/>
      <c r="V467" s="1605">
        <f t="shared" si="457"/>
        <v>167.09</v>
      </c>
      <c r="W467" s="1608">
        <f t="shared" si="458"/>
        <v>124.86</v>
      </c>
      <c r="X467" s="1605">
        <f t="shared" si="459"/>
        <v>167.09</v>
      </c>
      <c r="Y467" s="1530">
        <f t="shared" si="460"/>
        <v>124.86</v>
      </c>
      <c r="AA467" s="1673" t="s">
        <v>298</v>
      </c>
      <c r="AB467" s="1657"/>
      <c r="AC467" s="2359"/>
      <c r="AD467" s="1528"/>
      <c r="AE467" s="1675"/>
      <c r="AF467" s="1528"/>
      <c r="AG467" s="2329"/>
      <c r="AH467" s="1528">
        <f t="shared" si="465"/>
        <v>0</v>
      </c>
      <c r="AI467" s="1608">
        <f t="shared" si="465"/>
        <v>0</v>
      </c>
      <c r="AJ467" s="1528">
        <f t="shared" si="465"/>
        <v>0</v>
      </c>
      <c r="AK467" s="1530">
        <f t="shared" si="465"/>
        <v>0</v>
      </c>
      <c r="AM467" s="1717" t="s">
        <v>104</v>
      </c>
      <c r="AN467" s="1531">
        <f t="shared" si="462"/>
        <v>26.8</v>
      </c>
      <c r="AO467" s="1617">
        <f t="shared" si="463"/>
        <v>25</v>
      </c>
      <c r="AP467" s="1673" t="s">
        <v>298</v>
      </c>
      <c r="AQ467" s="1650">
        <f t="shared" si="453"/>
        <v>0</v>
      </c>
      <c r="AR467" s="1651">
        <f t="shared" si="454"/>
        <v>0</v>
      </c>
    </row>
    <row r="468" spans="2:44">
      <c r="B468" s="1723" t="s">
        <v>9</v>
      </c>
      <c r="C468" s="658" t="s">
        <v>428</v>
      </c>
      <c r="D468" s="246">
        <v>20</v>
      </c>
      <c r="E468" s="2412" t="s">
        <v>84</v>
      </c>
      <c r="F468" s="1620">
        <v>1E-3</v>
      </c>
      <c r="G468" s="2365">
        <v>1E-3</v>
      </c>
      <c r="H468" s="1720" t="s">
        <v>81</v>
      </c>
      <c r="I468" s="2145">
        <v>145</v>
      </c>
      <c r="J468" s="1561"/>
      <c r="K468" s="10"/>
      <c r="L468" s="10"/>
      <c r="M468" s="1482"/>
      <c r="N468" s="1483"/>
      <c r="O468" s="1679" t="s">
        <v>953</v>
      </c>
      <c r="P468" s="1680">
        <f t="shared" ref="P468:U468" si="466">AB479</f>
        <v>126.30000000000001</v>
      </c>
      <c r="Q468" s="1681">
        <f t="shared" si="466"/>
        <v>113.6</v>
      </c>
      <c r="R468" s="1682">
        <f t="shared" si="466"/>
        <v>125.83</v>
      </c>
      <c r="S468" s="1683">
        <f t="shared" si="466"/>
        <v>101.8</v>
      </c>
      <c r="T468" s="1680">
        <f t="shared" si="466"/>
        <v>24</v>
      </c>
      <c r="U468" s="1684">
        <f t="shared" si="466"/>
        <v>19</v>
      </c>
      <c r="V468" s="1682">
        <f t="shared" ref="V468:Y470" si="467">P468+R468</f>
        <v>252.13</v>
      </c>
      <c r="W468" s="1685">
        <f t="shared" si="467"/>
        <v>215.39999999999998</v>
      </c>
      <c r="X468" s="1682">
        <f t="shared" si="467"/>
        <v>149.82999999999998</v>
      </c>
      <c r="Y468" s="1683">
        <f t="shared" si="467"/>
        <v>120.8</v>
      </c>
      <c r="AA468" s="1687" t="s">
        <v>495</v>
      </c>
      <c r="AB468" s="1657">
        <f>I462</f>
        <v>60</v>
      </c>
      <c r="AC468" s="2369">
        <f>J462</f>
        <v>60</v>
      </c>
      <c r="AD468" s="1528"/>
      <c r="AE468" s="1675"/>
      <c r="AF468" s="1614"/>
      <c r="AG468" s="2333"/>
      <c r="AH468" s="1614">
        <f t="shared" si="465"/>
        <v>60</v>
      </c>
      <c r="AI468" s="1690">
        <f t="shared" si="465"/>
        <v>60</v>
      </c>
      <c r="AJ468" s="1614">
        <f t="shared" si="465"/>
        <v>0</v>
      </c>
      <c r="AK468" s="1616">
        <f t="shared" si="465"/>
        <v>0</v>
      </c>
      <c r="AM468" s="1414" t="s">
        <v>131</v>
      </c>
      <c r="AN468" s="1531">
        <f t="shared" si="462"/>
        <v>0</v>
      </c>
      <c r="AO468" s="1617">
        <f t="shared" si="463"/>
        <v>0</v>
      </c>
      <c r="AP468" s="1687" t="s">
        <v>495</v>
      </c>
      <c r="AQ468" s="1650">
        <f t="shared" si="453"/>
        <v>60</v>
      </c>
      <c r="AR468" s="1651">
        <f t="shared" si="454"/>
        <v>60</v>
      </c>
    </row>
    <row r="469" spans="2:44">
      <c r="B469" s="778"/>
      <c r="C469" s="1653"/>
      <c r="D469" s="1482"/>
      <c r="E469" s="1559" t="s">
        <v>54</v>
      </c>
      <c r="F469" s="1620">
        <v>0.5</v>
      </c>
      <c r="G469" s="2139">
        <v>0.5</v>
      </c>
      <c r="H469" s="2015" t="s">
        <v>326</v>
      </c>
      <c r="I469" s="1773">
        <v>7.5</v>
      </c>
      <c r="J469" s="2016">
        <v>7</v>
      </c>
      <c r="K469" s="10"/>
      <c r="L469" s="10"/>
      <c r="M469" s="1482"/>
      <c r="N469" s="1483"/>
      <c r="O469" s="1699" t="s">
        <v>954</v>
      </c>
      <c r="P469" s="1680">
        <f t="shared" ref="P469:U469" si="468">AB485</f>
        <v>0</v>
      </c>
      <c r="Q469" s="1681">
        <f t="shared" si="468"/>
        <v>0</v>
      </c>
      <c r="R469" s="1680">
        <f t="shared" si="468"/>
        <v>0</v>
      </c>
      <c r="S469" s="1686">
        <f t="shared" si="468"/>
        <v>0</v>
      </c>
      <c r="T469" s="1680">
        <f t="shared" si="468"/>
        <v>0</v>
      </c>
      <c r="U469" s="1684">
        <f t="shared" si="468"/>
        <v>0</v>
      </c>
      <c r="V469" s="1680">
        <f t="shared" si="467"/>
        <v>0</v>
      </c>
      <c r="W469" s="1685">
        <f t="shared" si="467"/>
        <v>0</v>
      </c>
      <c r="X469" s="1680">
        <f t="shared" si="467"/>
        <v>0</v>
      </c>
      <c r="Y469" s="1686">
        <f t="shared" si="467"/>
        <v>0</v>
      </c>
      <c r="AA469" s="1687" t="s">
        <v>63</v>
      </c>
      <c r="AB469" s="1700"/>
      <c r="AC469" s="2326"/>
      <c r="AD469" s="1509"/>
      <c r="AE469" s="1702"/>
      <c r="AF469" s="1528"/>
      <c r="AG469" s="2329"/>
      <c r="AH469" s="1528">
        <f t="shared" si="465"/>
        <v>0</v>
      </c>
      <c r="AI469" s="1608">
        <f t="shared" si="465"/>
        <v>0</v>
      </c>
      <c r="AJ469" s="1528">
        <f t="shared" si="465"/>
        <v>0</v>
      </c>
      <c r="AK469" s="1530">
        <f t="shared" si="465"/>
        <v>0</v>
      </c>
      <c r="AM469" s="1201" t="s">
        <v>85</v>
      </c>
      <c r="AN469" s="1531">
        <f t="shared" si="462"/>
        <v>75.47999999999999</v>
      </c>
      <c r="AO469" s="1617">
        <f t="shared" si="463"/>
        <v>63.66</v>
      </c>
      <c r="AP469" s="1687" t="s">
        <v>63</v>
      </c>
      <c r="AQ469" s="1650">
        <f t="shared" si="453"/>
        <v>0</v>
      </c>
      <c r="AR469" s="1651">
        <f t="shared" si="454"/>
        <v>0</v>
      </c>
    </row>
    <row r="470" spans="2:44">
      <c r="B470" s="778"/>
      <c r="C470" s="1653"/>
      <c r="D470" s="1482"/>
      <c r="E470" s="1559" t="s">
        <v>162</v>
      </c>
      <c r="F470" s="1620">
        <v>11.9</v>
      </c>
      <c r="G470" s="2139">
        <v>10</v>
      </c>
      <c r="H470" s="470"/>
      <c r="I470" s="1502"/>
      <c r="J470" s="1818"/>
      <c r="K470" s="10"/>
      <c r="L470" s="10"/>
      <c r="M470" s="1482"/>
      <c r="N470" s="1483"/>
      <c r="O470" s="1414" t="s">
        <v>70</v>
      </c>
      <c r="P470" s="1768">
        <f t="shared" ref="P470:U470" si="469">AB492</f>
        <v>7.5</v>
      </c>
      <c r="Q470" s="2536">
        <f t="shared" si="469"/>
        <v>7</v>
      </c>
      <c r="R470" s="1710">
        <f t="shared" si="469"/>
        <v>120</v>
      </c>
      <c r="S470" s="1530">
        <f t="shared" si="469"/>
        <v>120</v>
      </c>
      <c r="T470" s="1710">
        <f t="shared" si="469"/>
        <v>0</v>
      </c>
      <c r="U470" s="1655">
        <f t="shared" si="469"/>
        <v>0</v>
      </c>
      <c r="V470" s="1710">
        <f t="shared" si="467"/>
        <v>127.5</v>
      </c>
      <c r="W470" s="1608">
        <f t="shared" si="467"/>
        <v>127</v>
      </c>
      <c r="X470" s="1710">
        <f t="shared" si="467"/>
        <v>120</v>
      </c>
      <c r="Y470" s="1530">
        <f t="shared" si="467"/>
        <v>120</v>
      </c>
      <c r="AA470" s="1712" t="s">
        <v>595</v>
      </c>
      <c r="AB470" s="1657"/>
      <c r="AC470" s="2668"/>
      <c r="AD470" s="1528"/>
      <c r="AE470" s="1675"/>
      <c r="AF470" s="1528"/>
      <c r="AG470" s="2329"/>
      <c r="AH470" s="1528">
        <f t="shared" ref="AH470:AH471" si="470">AB470+AD470</f>
        <v>0</v>
      </c>
      <c r="AI470" s="1608">
        <f t="shared" ref="AI470:AI471" si="471">AC470+AE470</f>
        <v>0</v>
      </c>
      <c r="AJ470" s="1528">
        <f t="shared" ref="AJ470:AJ471" si="472">AD470+AF470</f>
        <v>0</v>
      </c>
      <c r="AK470" s="1530">
        <f t="shared" ref="AK470:AK471" si="473">AE470+AG470</f>
        <v>0</v>
      </c>
      <c r="AM470" s="1201" t="s">
        <v>440</v>
      </c>
      <c r="AN470" s="1531">
        <f t="shared" si="462"/>
        <v>0</v>
      </c>
      <c r="AO470" s="1617">
        <f t="shared" si="463"/>
        <v>0</v>
      </c>
      <c r="AP470" s="1712" t="s">
        <v>595</v>
      </c>
      <c r="AQ470" s="1650">
        <f t="shared" si="453"/>
        <v>0</v>
      </c>
      <c r="AR470" s="1651">
        <f t="shared" si="454"/>
        <v>0</v>
      </c>
    </row>
    <row r="471" spans="2:44">
      <c r="B471" s="1777" t="s">
        <v>399</v>
      </c>
      <c r="C471" s="1778"/>
      <c r="D471" s="1837">
        <f>D461+D465+D466+D467+D468+110+40</f>
        <v>567</v>
      </c>
      <c r="E471" s="1571" t="s">
        <v>82</v>
      </c>
      <c r="F471" s="2207">
        <v>1</v>
      </c>
      <c r="G471" s="2331">
        <v>1</v>
      </c>
      <c r="H471" s="203"/>
      <c r="I471" s="1150"/>
      <c r="J471" s="214"/>
      <c r="K471" s="1150"/>
      <c r="L471" s="1150"/>
      <c r="M471" s="214"/>
      <c r="N471" s="1483"/>
      <c r="O471" s="1717" t="s">
        <v>104</v>
      </c>
      <c r="P471" s="1710">
        <f t="shared" ref="P471:U471" si="474">AB496</f>
        <v>0</v>
      </c>
      <c r="Q471" s="1654">
        <f t="shared" si="474"/>
        <v>0</v>
      </c>
      <c r="R471" s="1710">
        <f t="shared" si="474"/>
        <v>26.8</v>
      </c>
      <c r="S471" s="1608">
        <f t="shared" si="474"/>
        <v>25</v>
      </c>
      <c r="T471" s="1710">
        <f t="shared" si="474"/>
        <v>0</v>
      </c>
      <c r="U471" s="1655">
        <f t="shared" si="474"/>
        <v>0</v>
      </c>
      <c r="V471" s="1605">
        <f t="shared" ref="V471:V493" si="475">P471+R471</f>
        <v>26.8</v>
      </c>
      <c r="W471" s="1608">
        <f t="shared" ref="W471:W498" si="476">Q471+S471</f>
        <v>25</v>
      </c>
      <c r="X471" s="1605">
        <f t="shared" ref="X471:X496" si="477">R471+T471</f>
        <v>26.8</v>
      </c>
      <c r="Y471" s="1530">
        <f t="shared" ref="Y471:Y498" si="478">S471+U471</f>
        <v>25</v>
      </c>
      <c r="AA471" s="1656" t="s">
        <v>435</v>
      </c>
      <c r="AB471" s="1657"/>
      <c r="AC471" s="2359"/>
      <c r="AD471" s="1528"/>
      <c r="AE471" s="1675"/>
      <c r="AF471" s="1528"/>
      <c r="AG471" s="2329"/>
      <c r="AH471" s="1528">
        <f t="shared" si="470"/>
        <v>0</v>
      </c>
      <c r="AI471" s="1608">
        <f t="shared" si="471"/>
        <v>0</v>
      </c>
      <c r="AJ471" s="1528">
        <f t="shared" si="472"/>
        <v>0</v>
      </c>
      <c r="AK471" s="1530">
        <f t="shared" si="473"/>
        <v>0</v>
      </c>
      <c r="AM471" s="1414" t="s">
        <v>121</v>
      </c>
      <c r="AN471" s="1531">
        <f t="shared" si="462"/>
        <v>0</v>
      </c>
      <c r="AO471" s="1617">
        <f t="shared" si="463"/>
        <v>0</v>
      </c>
      <c r="AP471" s="1656" t="s">
        <v>435</v>
      </c>
      <c r="AQ471" s="1650">
        <f t="shared" si="453"/>
        <v>0</v>
      </c>
      <c r="AR471" s="1651">
        <f t="shared" si="454"/>
        <v>0</v>
      </c>
    </row>
    <row r="472" spans="2:44">
      <c r="B472" s="1662"/>
      <c r="C472" s="404" t="s">
        <v>123</v>
      </c>
      <c r="D472" s="171"/>
      <c r="E472" s="2669" t="s">
        <v>153</v>
      </c>
      <c r="F472" s="1669"/>
      <c r="G472" s="1670"/>
      <c r="H472" s="2670" t="s">
        <v>714</v>
      </c>
      <c r="I472" s="2671"/>
      <c r="J472" s="2671"/>
      <c r="K472" s="2672" t="s">
        <v>371</v>
      </c>
      <c r="L472" s="2246"/>
      <c r="M472" s="1788"/>
      <c r="N472" s="1483"/>
      <c r="O472" s="1414" t="s">
        <v>131</v>
      </c>
      <c r="P472" s="1605"/>
      <c r="Q472" s="1654"/>
      <c r="R472" s="1605"/>
      <c r="S472" s="1530"/>
      <c r="T472" s="1605"/>
      <c r="U472" s="1655"/>
      <c r="V472" s="1605">
        <f t="shared" si="475"/>
        <v>0</v>
      </c>
      <c r="W472" s="1608">
        <f t="shared" si="476"/>
        <v>0</v>
      </c>
      <c r="X472" s="1605">
        <f t="shared" si="477"/>
        <v>0</v>
      </c>
      <c r="Y472" s="1530">
        <f t="shared" si="478"/>
        <v>0</v>
      </c>
      <c r="AA472" s="1687" t="s">
        <v>125</v>
      </c>
      <c r="AB472" s="1657"/>
      <c r="AC472" s="2359"/>
      <c r="AD472" s="1528">
        <f>F474</f>
        <v>20</v>
      </c>
      <c r="AE472" s="1675">
        <f>G474</f>
        <v>16</v>
      </c>
      <c r="AF472" s="1528"/>
      <c r="AG472" s="2329"/>
      <c r="AH472" s="1528">
        <f t="shared" ref="AH472:AH486" si="479">AB472+AD472</f>
        <v>20</v>
      </c>
      <c r="AI472" s="1608">
        <f t="shared" ref="AI472:AI486" si="480">AC472+AE472</f>
        <v>16</v>
      </c>
      <c r="AJ472" s="1528">
        <f t="shared" ref="AJ472:AJ486" si="481">AD472+AF472</f>
        <v>20</v>
      </c>
      <c r="AK472" s="1530">
        <f t="shared" ref="AK472:AK486" si="482">AE472+AG472</f>
        <v>16</v>
      </c>
      <c r="AM472" s="1414" t="s">
        <v>65</v>
      </c>
      <c r="AN472" s="1531">
        <f t="shared" si="462"/>
        <v>90.87</v>
      </c>
      <c r="AO472" s="1617">
        <f t="shared" si="463"/>
        <v>75</v>
      </c>
      <c r="AP472" s="1687" t="s">
        <v>125</v>
      </c>
      <c r="AQ472" s="1650">
        <f t="shared" si="453"/>
        <v>20</v>
      </c>
      <c r="AR472" s="1651">
        <f t="shared" si="454"/>
        <v>16</v>
      </c>
    </row>
    <row r="473" spans="2:44">
      <c r="B473" s="2431" t="s">
        <v>721</v>
      </c>
      <c r="C473" s="661" t="s">
        <v>371</v>
      </c>
      <c r="D473" s="294">
        <v>60</v>
      </c>
      <c r="E473" s="1792" t="s">
        <v>100</v>
      </c>
      <c r="F473" s="1541" t="s">
        <v>101</v>
      </c>
      <c r="G473" s="1542" t="s">
        <v>102</v>
      </c>
      <c r="H473" s="1603" t="s">
        <v>100</v>
      </c>
      <c r="I473" s="1541" t="s">
        <v>101</v>
      </c>
      <c r="J473" s="1678" t="s">
        <v>102</v>
      </c>
      <c r="K473" s="2089" t="s">
        <v>100</v>
      </c>
      <c r="L473" s="2090" t="s">
        <v>101</v>
      </c>
      <c r="M473" s="2091" t="s">
        <v>102</v>
      </c>
      <c r="N473" s="1483"/>
      <c r="O473" s="1201" t="s">
        <v>426</v>
      </c>
      <c r="P473" s="1605">
        <f t="shared" ref="P473:U473" si="483">AB499</f>
        <v>0</v>
      </c>
      <c r="Q473" s="1654">
        <f t="shared" si="483"/>
        <v>0</v>
      </c>
      <c r="R473" s="1605">
        <f t="shared" si="483"/>
        <v>75.47999999999999</v>
      </c>
      <c r="S473" s="1530">
        <f t="shared" si="483"/>
        <v>63.66</v>
      </c>
      <c r="T473" s="1605">
        <f t="shared" si="483"/>
        <v>0</v>
      </c>
      <c r="U473" s="1655">
        <f t="shared" si="483"/>
        <v>0</v>
      </c>
      <c r="V473" s="1605">
        <f t="shared" si="475"/>
        <v>75.47999999999999</v>
      </c>
      <c r="W473" s="1608">
        <f t="shared" si="476"/>
        <v>63.66</v>
      </c>
      <c r="X473" s="1605">
        <f t="shared" si="477"/>
        <v>75.47999999999999</v>
      </c>
      <c r="Y473" s="1530">
        <f t="shared" si="478"/>
        <v>63.66</v>
      </c>
      <c r="AA473" s="1687" t="s">
        <v>87</v>
      </c>
      <c r="AB473" s="1657">
        <f>F470</f>
        <v>11.9</v>
      </c>
      <c r="AC473" s="2673">
        <f>G470</f>
        <v>10</v>
      </c>
      <c r="AD473" s="1528">
        <f>F478+I476+L478</f>
        <v>24.83</v>
      </c>
      <c r="AE473" s="1675">
        <f>G478+J476+M478</f>
        <v>20.799999999999997</v>
      </c>
      <c r="AF473" s="1528"/>
      <c r="AG473" s="2329"/>
      <c r="AH473" s="1528">
        <f t="shared" si="479"/>
        <v>36.729999999999997</v>
      </c>
      <c r="AI473" s="1608">
        <f t="shared" si="480"/>
        <v>30.799999999999997</v>
      </c>
      <c r="AJ473" s="1528">
        <f t="shared" si="481"/>
        <v>24.83</v>
      </c>
      <c r="AK473" s="1530">
        <f t="shared" si="482"/>
        <v>20.799999999999997</v>
      </c>
      <c r="AM473" s="1414" t="s">
        <v>60</v>
      </c>
      <c r="AN473" s="1531">
        <f t="shared" si="462"/>
        <v>95.3</v>
      </c>
      <c r="AO473" s="1617">
        <f t="shared" si="463"/>
        <v>95.3</v>
      </c>
      <c r="AP473" s="1687" t="s">
        <v>87</v>
      </c>
      <c r="AQ473" s="1650">
        <f t="shared" si="453"/>
        <v>36.729999999999997</v>
      </c>
      <c r="AR473" s="1651">
        <f t="shared" si="454"/>
        <v>30.799999999999997</v>
      </c>
    </row>
    <row r="474" spans="2:44">
      <c r="B474" s="2061" t="s">
        <v>984</v>
      </c>
      <c r="C474" s="1055" t="s">
        <v>154</v>
      </c>
      <c r="D474" s="720">
        <v>200</v>
      </c>
      <c r="E474" s="2005" t="s">
        <v>140</v>
      </c>
      <c r="F474" s="2006">
        <v>20</v>
      </c>
      <c r="G474" s="2501">
        <v>16</v>
      </c>
      <c r="H474" s="2011" t="s">
        <v>85</v>
      </c>
      <c r="I474" s="1803">
        <v>46.48</v>
      </c>
      <c r="J474" s="2470">
        <v>39.51</v>
      </c>
      <c r="K474" s="2255" t="s">
        <v>68</v>
      </c>
      <c r="L474" s="1696">
        <v>48</v>
      </c>
      <c r="M474" s="1697">
        <v>37.200000000000003</v>
      </c>
      <c r="N474" s="1483"/>
      <c r="O474" s="1414" t="s">
        <v>427</v>
      </c>
      <c r="P474" s="1605">
        <f t="shared" ref="P474:U474" si="484">AB503</f>
        <v>0</v>
      </c>
      <c r="Q474" s="1711">
        <f t="shared" si="484"/>
        <v>0</v>
      </c>
      <c r="R474" s="1605">
        <f t="shared" si="484"/>
        <v>0</v>
      </c>
      <c r="S474" s="1608">
        <f t="shared" si="484"/>
        <v>0</v>
      </c>
      <c r="T474" s="1605">
        <f t="shared" si="484"/>
        <v>0</v>
      </c>
      <c r="U474" s="1725">
        <f t="shared" si="484"/>
        <v>0</v>
      </c>
      <c r="V474" s="1605">
        <f t="shared" si="475"/>
        <v>0</v>
      </c>
      <c r="W474" s="1608">
        <f t="shared" si="476"/>
        <v>0</v>
      </c>
      <c r="X474" s="1605">
        <f t="shared" si="477"/>
        <v>0</v>
      </c>
      <c r="Y474" s="1530">
        <f t="shared" si="478"/>
        <v>0</v>
      </c>
      <c r="AA474" s="1687" t="s">
        <v>68</v>
      </c>
      <c r="AB474" s="1657">
        <f>L466</f>
        <v>54.4</v>
      </c>
      <c r="AC474" s="2673">
        <f>M466</f>
        <v>43.6</v>
      </c>
      <c r="AD474" s="1528">
        <f>F476+L474</f>
        <v>58</v>
      </c>
      <c r="AE474" s="1675">
        <f>G476+M474</f>
        <v>45.2</v>
      </c>
      <c r="AF474" s="1528">
        <f>I495</f>
        <v>24</v>
      </c>
      <c r="AG474" s="2329">
        <f>J495</f>
        <v>19</v>
      </c>
      <c r="AH474" s="1528">
        <f t="shared" si="479"/>
        <v>112.4</v>
      </c>
      <c r="AI474" s="1608">
        <f t="shared" si="480"/>
        <v>88.800000000000011</v>
      </c>
      <c r="AJ474" s="1528">
        <f t="shared" si="481"/>
        <v>82</v>
      </c>
      <c r="AK474" s="1530">
        <f t="shared" si="482"/>
        <v>64.2</v>
      </c>
      <c r="AM474" s="1414" t="s">
        <v>138</v>
      </c>
      <c r="AN474" s="1531">
        <f t="shared" si="462"/>
        <v>208</v>
      </c>
      <c r="AO474" s="1740">
        <f t="shared" si="463"/>
        <v>200</v>
      </c>
      <c r="AP474" s="1687" t="s">
        <v>68</v>
      </c>
      <c r="AQ474" s="1650">
        <f t="shared" si="453"/>
        <v>136.4</v>
      </c>
      <c r="AR474" s="1651">
        <f t="shared" si="454"/>
        <v>107.80000000000001</v>
      </c>
    </row>
    <row r="475" spans="2:44">
      <c r="B475" s="2112" t="s">
        <v>991</v>
      </c>
      <c r="C475" s="1546" t="s">
        <v>714</v>
      </c>
      <c r="D475" s="2674">
        <v>90</v>
      </c>
      <c r="E475" s="1559" t="s">
        <v>45</v>
      </c>
      <c r="F475" s="1620">
        <v>53.4</v>
      </c>
      <c r="G475" s="2075">
        <v>40</v>
      </c>
      <c r="H475" s="2264" t="s">
        <v>152</v>
      </c>
      <c r="I475" s="1620">
        <v>29</v>
      </c>
      <c r="J475" s="2302">
        <v>24.15</v>
      </c>
      <c r="K475" s="2675" t="s">
        <v>1059</v>
      </c>
      <c r="L475" s="10"/>
      <c r="M475" s="1482"/>
      <c r="N475" s="1483"/>
      <c r="O475" s="1414" t="s">
        <v>121</v>
      </c>
      <c r="P475" s="1605"/>
      <c r="Q475" s="1654"/>
      <c r="R475" s="1605"/>
      <c r="S475" s="1530"/>
      <c r="T475" s="1605"/>
      <c r="U475" s="1655"/>
      <c r="V475" s="1605">
        <f t="shared" si="475"/>
        <v>0</v>
      </c>
      <c r="W475" s="1608">
        <f t="shared" si="476"/>
        <v>0</v>
      </c>
      <c r="X475" s="1605">
        <f t="shared" si="477"/>
        <v>0</v>
      </c>
      <c r="Y475" s="1530">
        <f t="shared" si="478"/>
        <v>0</v>
      </c>
      <c r="AA475" s="1687" t="s">
        <v>74</v>
      </c>
      <c r="AB475" s="1657"/>
      <c r="AC475" s="2359"/>
      <c r="AD475" s="1528"/>
      <c r="AE475" s="1675"/>
      <c r="AF475" s="1528"/>
      <c r="AG475" s="2329"/>
      <c r="AH475" s="1528">
        <f t="shared" si="479"/>
        <v>0</v>
      </c>
      <c r="AI475" s="1608">
        <f t="shared" si="480"/>
        <v>0</v>
      </c>
      <c r="AJ475" s="1528">
        <f t="shared" si="481"/>
        <v>0</v>
      </c>
      <c r="AK475" s="1530">
        <f t="shared" si="482"/>
        <v>0</v>
      </c>
      <c r="AM475" s="1414" t="s">
        <v>64</v>
      </c>
      <c r="AN475" s="1531">
        <f t="shared" si="462"/>
        <v>0</v>
      </c>
      <c r="AO475" s="1740">
        <f t="shared" si="463"/>
        <v>0</v>
      </c>
      <c r="AP475" s="1687" t="s">
        <v>74</v>
      </c>
      <c r="AQ475" s="1650">
        <f t="shared" si="453"/>
        <v>0</v>
      </c>
      <c r="AR475" s="1651">
        <f t="shared" si="454"/>
        <v>0</v>
      </c>
    </row>
    <row r="476" spans="2:44">
      <c r="B476" s="1676" t="s">
        <v>704</v>
      </c>
      <c r="C476" s="1061" t="s">
        <v>706</v>
      </c>
      <c r="D476" s="2054">
        <v>180</v>
      </c>
      <c r="E476" s="1559" t="s">
        <v>68</v>
      </c>
      <c r="F476" s="1620">
        <v>10</v>
      </c>
      <c r="G476" s="2075">
        <v>8</v>
      </c>
      <c r="H476" s="2264" t="s">
        <v>162</v>
      </c>
      <c r="I476" s="1620">
        <v>2.63</v>
      </c>
      <c r="J476" s="2302">
        <v>2.2000000000000002</v>
      </c>
      <c r="K476" s="1720" t="s">
        <v>96</v>
      </c>
      <c r="L476" s="2259">
        <v>13.8</v>
      </c>
      <c r="M476" s="1561">
        <v>13.8</v>
      </c>
      <c r="N476" s="1483"/>
      <c r="O476" s="1414" t="s">
        <v>65</v>
      </c>
      <c r="P476" s="1605">
        <f>F461</f>
        <v>90.87</v>
      </c>
      <c r="Q476" s="1654">
        <f>G461</f>
        <v>75</v>
      </c>
      <c r="R476" s="1605"/>
      <c r="S476" s="1530"/>
      <c r="T476" s="1605"/>
      <c r="U476" s="1655"/>
      <c r="V476" s="1605">
        <f t="shared" si="475"/>
        <v>90.87</v>
      </c>
      <c r="W476" s="1608">
        <f t="shared" si="476"/>
        <v>75</v>
      </c>
      <c r="X476" s="1605">
        <f t="shared" si="477"/>
        <v>0</v>
      </c>
      <c r="Y476" s="1530">
        <f t="shared" si="478"/>
        <v>0</v>
      </c>
      <c r="AA476" s="1687" t="s">
        <v>128</v>
      </c>
      <c r="AB476" s="1657"/>
      <c r="AC476" s="2363"/>
      <c r="AD476" s="1528"/>
      <c r="AE476" s="1675"/>
      <c r="AF476" s="1528"/>
      <c r="AG476" s="2329"/>
      <c r="AH476" s="1528">
        <f t="shared" si="479"/>
        <v>0</v>
      </c>
      <c r="AI476" s="1608">
        <f t="shared" si="480"/>
        <v>0</v>
      </c>
      <c r="AJ476" s="1528">
        <f t="shared" si="481"/>
        <v>0</v>
      </c>
      <c r="AK476" s="1530">
        <f t="shared" si="482"/>
        <v>0</v>
      </c>
      <c r="AM476" s="1414" t="s">
        <v>47</v>
      </c>
      <c r="AN476" s="1531">
        <f t="shared" si="462"/>
        <v>0</v>
      </c>
      <c r="AO476" s="1740">
        <f t="shared" si="463"/>
        <v>0</v>
      </c>
      <c r="AP476" s="1687" t="s">
        <v>128</v>
      </c>
      <c r="AQ476" s="1650">
        <f t="shared" si="453"/>
        <v>0</v>
      </c>
      <c r="AR476" s="1651">
        <f t="shared" si="454"/>
        <v>0</v>
      </c>
    </row>
    <row r="477" spans="2:44">
      <c r="B477" s="778"/>
      <c r="C477" s="1714" t="s">
        <v>691</v>
      </c>
      <c r="D477" s="10"/>
      <c r="E477" s="1716" t="s">
        <v>1028</v>
      </c>
      <c r="F477" s="10"/>
      <c r="G477" s="1482"/>
      <c r="H477" s="1100" t="s">
        <v>632</v>
      </c>
      <c r="I477" s="2529">
        <v>4.4000000000000004</v>
      </c>
      <c r="J477" s="2024">
        <v>4.4000000000000004</v>
      </c>
      <c r="K477" s="1716" t="s">
        <v>1030</v>
      </c>
      <c r="L477" s="10"/>
      <c r="M477" s="1482"/>
      <c r="N477" s="1483"/>
      <c r="O477" s="1414" t="s">
        <v>60</v>
      </c>
      <c r="P477" s="1605">
        <f>F467</f>
        <v>7.88</v>
      </c>
      <c r="Q477" s="1711">
        <f>G467</f>
        <v>7.88</v>
      </c>
      <c r="R477" s="1671">
        <f>I480+I488</f>
        <v>67.42</v>
      </c>
      <c r="S477" s="2346">
        <f>J488+J480</f>
        <v>67.42</v>
      </c>
      <c r="T477" s="1605">
        <f>L493</f>
        <v>20</v>
      </c>
      <c r="U477" s="1735">
        <f>M493</f>
        <v>20</v>
      </c>
      <c r="V477" s="1605">
        <f t="shared" si="475"/>
        <v>75.3</v>
      </c>
      <c r="W477" s="1608">
        <f t="shared" si="476"/>
        <v>75.3</v>
      </c>
      <c r="X477" s="1605">
        <f t="shared" si="477"/>
        <v>87.42</v>
      </c>
      <c r="Y477" s="1530">
        <f t="shared" si="478"/>
        <v>87.42</v>
      </c>
      <c r="AA477" s="1687" t="s">
        <v>129</v>
      </c>
      <c r="AB477" s="1657"/>
      <c r="AC477" s="2347"/>
      <c r="AD477" s="1528"/>
      <c r="AE477" s="1675"/>
      <c r="AF477" s="1528"/>
      <c r="AG477" s="2329"/>
      <c r="AH477" s="1528">
        <f t="shared" si="479"/>
        <v>0</v>
      </c>
      <c r="AI477" s="1608">
        <f t="shared" si="480"/>
        <v>0</v>
      </c>
      <c r="AJ477" s="1528">
        <f t="shared" si="481"/>
        <v>0</v>
      </c>
      <c r="AK477" s="1530">
        <f t="shared" si="482"/>
        <v>0</v>
      </c>
      <c r="AM477" s="1414" t="s">
        <v>67</v>
      </c>
      <c r="AN477" s="1531">
        <f t="shared" si="462"/>
        <v>11.5</v>
      </c>
      <c r="AO477" s="1740">
        <f t="shared" si="463"/>
        <v>11.5</v>
      </c>
      <c r="AP477" s="1687" t="s">
        <v>129</v>
      </c>
      <c r="AQ477" s="1650">
        <f t="shared" si="453"/>
        <v>0</v>
      </c>
      <c r="AR477" s="1651">
        <f t="shared" si="454"/>
        <v>0</v>
      </c>
    </row>
    <row r="478" spans="2:44">
      <c r="B478" s="2067" t="s">
        <v>391</v>
      </c>
      <c r="C478" s="2068" t="s">
        <v>168</v>
      </c>
      <c r="D478" s="2054">
        <v>200</v>
      </c>
      <c r="E478" s="1559" t="s">
        <v>162</v>
      </c>
      <c r="F478" s="1620">
        <v>9.6</v>
      </c>
      <c r="G478" s="2075">
        <v>8</v>
      </c>
      <c r="H478" s="1100" t="s">
        <v>164</v>
      </c>
      <c r="I478" s="2529" t="s">
        <v>367</v>
      </c>
      <c r="J478" s="2024">
        <v>1</v>
      </c>
      <c r="K478" s="1559" t="s">
        <v>162</v>
      </c>
      <c r="L478" s="1560">
        <v>12.6</v>
      </c>
      <c r="M478" s="1561">
        <v>10.6</v>
      </c>
      <c r="N478" s="1483"/>
      <c r="O478" s="1414" t="s">
        <v>138</v>
      </c>
      <c r="P478" s="1605"/>
      <c r="Q478" s="1654"/>
      <c r="R478" s="1605"/>
      <c r="S478" s="1530"/>
      <c r="T478" s="1605">
        <f>F493</f>
        <v>208</v>
      </c>
      <c r="U478" s="1655">
        <f>G493</f>
        <v>200</v>
      </c>
      <c r="V478" s="1605">
        <f t="shared" si="475"/>
        <v>0</v>
      </c>
      <c r="W478" s="1608">
        <f t="shared" si="476"/>
        <v>0</v>
      </c>
      <c r="X478" s="1605">
        <f t="shared" si="477"/>
        <v>208</v>
      </c>
      <c r="Y478" s="1530">
        <f t="shared" si="478"/>
        <v>200</v>
      </c>
      <c r="AA478" s="1656" t="s">
        <v>96</v>
      </c>
      <c r="AB478" s="1737"/>
      <c r="AC478" s="2348"/>
      <c r="AD478" s="2108">
        <f>L476</f>
        <v>13.8</v>
      </c>
      <c r="AE478" s="1739">
        <f>M476</f>
        <v>13.8</v>
      </c>
      <c r="AF478" s="1614"/>
      <c r="AG478" s="2333"/>
      <c r="AH478" s="1614">
        <f t="shared" si="479"/>
        <v>13.8</v>
      </c>
      <c r="AI478" s="1690">
        <f t="shared" si="480"/>
        <v>13.8</v>
      </c>
      <c r="AJ478" s="1614">
        <f t="shared" si="481"/>
        <v>13.8</v>
      </c>
      <c r="AK478" s="1616">
        <f t="shared" si="482"/>
        <v>13.8</v>
      </c>
      <c r="AM478" s="1414" t="s">
        <v>82</v>
      </c>
      <c r="AN478" s="1531">
        <f t="shared" si="462"/>
        <v>24.79</v>
      </c>
      <c r="AO478" s="1740">
        <f t="shared" si="463"/>
        <v>24.79</v>
      </c>
      <c r="AP478" s="1656" t="s">
        <v>96</v>
      </c>
      <c r="AQ478" s="2528">
        <f t="shared" si="453"/>
        <v>13.8</v>
      </c>
      <c r="AR478" s="2111">
        <f t="shared" si="454"/>
        <v>13.8</v>
      </c>
    </row>
    <row r="479" spans="2:44">
      <c r="B479" s="2043"/>
      <c r="C479" s="2070" t="s">
        <v>239</v>
      </c>
      <c r="D479" s="2071"/>
      <c r="E479" s="1716" t="s">
        <v>1015</v>
      </c>
      <c r="F479" s="10"/>
      <c r="G479" s="1482"/>
      <c r="H479" s="2177" t="s">
        <v>78</v>
      </c>
      <c r="I479" s="1620">
        <v>17.5</v>
      </c>
      <c r="J479" s="2302">
        <v>17.5</v>
      </c>
      <c r="K479" s="1716" t="s">
        <v>1031</v>
      </c>
      <c r="L479" s="10"/>
      <c r="M479" s="1482"/>
      <c r="N479" s="1483"/>
      <c r="O479" s="1414" t="s">
        <v>64</v>
      </c>
      <c r="P479" s="1605"/>
      <c r="Q479" s="1654"/>
      <c r="R479" s="1605"/>
      <c r="S479" s="1530"/>
      <c r="T479" s="1605"/>
      <c r="U479" s="1655"/>
      <c r="V479" s="1605">
        <f t="shared" si="475"/>
        <v>0</v>
      </c>
      <c r="W479" s="1608">
        <f t="shared" si="476"/>
        <v>0</v>
      </c>
      <c r="X479" s="1605">
        <f t="shared" si="477"/>
        <v>0</v>
      </c>
      <c r="Y479" s="1530">
        <f t="shared" si="478"/>
        <v>0</v>
      </c>
      <c r="AA479" s="2081" t="s">
        <v>935</v>
      </c>
      <c r="AB479" s="2579">
        <f t="shared" ref="AB479:AG479" si="485">SUM(AB466:AB478)</f>
        <v>126.30000000000001</v>
      </c>
      <c r="AC479" s="2580">
        <f t="shared" si="485"/>
        <v>113.6</v>
      </c>
      <c r="AD479" s="2581">
        <f t="shared" si="485"/>
        <v>125.83</v>
      </c>
      <c r="AE479" s="2582">
        <f t="shared" si="485"/>
        <v>101.8</v>
      </c>
      <c r="AF479" s="2583">
        <f t="shared" si="485"/>
        <v>24</v>
      </c>
      <c r="AG479" s="2117">
        <f t="shared" si="485"/>
        <v>19</v>
      </c>
      <c r="AH479" s="2119">
        <f t="shared" si="479"/>
        <v>252.13</v>
      </c>
      <c r="AI479" s="2120">
        <f t="shared" si="480"/>
        <v>215.39999999999998</v>
      </c>
      <c r="AJ479" s="2119">
        <f t="shared" si="481"/>
        <v>149.82999999999998</v>
      </c>
      <c r="AK479" s="2121">
        <f t="shared" si="482"/>
        <v>120.8</v>
      </c>
      <c r="AM479" s="1414" t="s">
        <v>89</v>
      </c>
      <c r="AN479" s="1531">
        <f t="shared" si="462"/>
        <v>9</v>
      </c>
      <c r="AO479" s="1740">
        <f t="shared" si="463"/>
        <v>9</v>
      </c>
      <c r="AP479" s="2081" t="s">
        <v>935</v>
      </c>
      <c r="AQ479" s="2122">
        <f t="shared" si="453"/>
        <v>276.13</v>
      </c>
      <c r="AR479" s="1800">
        <f t="shared" si="454"/>
        <v>234.39999999999998</v>
      </c>
    </row>
    <row r="480" spans="2:44">
      <c r="B480" s="1676" t="s">
        <v>9</v>
      </c>
      <c r="C480" s="661" t="s">
        <v>10</v>
      </c>
      <c r="D480" s="721">
        <v>50</v>
      </c>
      <c r="E480" s="1559" t="s">
        <v>625</v>
      </c>
      <c r="F480" s="1620">
        <v>9.1999999999999993</v>
      </c>
      <c r="G480" s="2075">
        <v>6</v>
      </c>
      <c r="H480" s="1100" t="s">
        <v>80</v>
      </c>
      <c r="I480" s="2676">
        <v>20.05</v>
      </c>
      <c r="J480" s="2677">
        <v>20.05</v>
      </c>
      <c r="K480" s="1752" t="s">
        <v>89</v>
      </c>
      <c r="L480" s="1741">
        <v>3</v>
      </c>
      <c r="M480" s="1753">
        <v>3</v>
      </c>
      <c r="N480" s="1483"/>
      <c r="O480" s="1414" t="s">
        <v>447</v>
      </c>
      <c r="P480" s="1671"/>
      <c r="Q480" s="1654"/>
      <c r="R480" s="1605"/>
      <c r="S480" s="1530"/>
      <c r="T480" s="1605"/>
      <c r="U480" s="1655"/>
      <c r="V480" s="1605">
        <f t="shared" si="475"/>
        <v>0</v>
      </c>
      <c r="W480" s="1608">
        <f t="shared" si="476"/>
        <v>0</v>
      </c>
      <c r="X480" s="1605">
        <f t="shared" si="477"/>
        <v>0</v>
      </c>
      <c r="Y480" s="1530">
        <f t="shared" si="478"/>
        <v>0</v>
      </c>
      <c r="AA480" s="1641" t="s">
        <v>1067</v>
      </c>
      <c r="AB480" s="1657"/>
      <c r="AC480" s="2359"/>
      <c r="AD480" s="1528"/>
      <c r="AE480" s="1675"/>
      <c r="AF480" s="1528"/>
      <c r="AG480" s="2329"/>
      <c r="AH480" s="1528">
        <f t="shared" si="479"/>
        <v>0</v>
      </c>
      <c r="AI480" s="1608">
        <f t="shared" si="480"/>
        <v>0</v>
      </c>
      <c r="AJ480" s="1528">
        <f t="shared" si="481"/>
        <v>0</v>
      </c>
      <c r="AK480" s="1530">
        <f t="shared" si="482"/>
        <v>0</v>
      </c>
      <c r="AM480" s="1414" t="s">
        <v>130</v>
      </c>
      <c r="AN480" s="1531">
        <f t="shared" si="462"/>
        <v>1.9699999999999998</v>
      </c>
      <c r="AO480" s="1740">
        <f t="shared" si="463"/>
        <v>78.8</v>
      </c>
      <c r="AP480" s="1641" t="s">
        <v>1067</v>
      </c>
    </row>
    <row r="481" spans="2:47">
      <c r="B481" s="1723" t="s">
        <v>9</v>
      </c>
      <c r="C481" s="658" t="s">
        <v>428</v>
      </c>
      <c r="D481" s="720">
        <v>30</v>
      </c>
      <c r="E481" s="1550" t="s">
        <v>82</v>
      </c>
      <c r="F481" s="1560">
        <v>4</v>
      </c>
      <c r="G481" s="2075">
        <v>4</v>
      </c>
      <c r="H481" s="1100" t="s">
        <v>54</v>
      </c>
      <c r="I481" s="1741">
        <v>0.2</v>
      </c>
      <c r="J481" s="2142">
        <v>0.2</v>
      </c>
      <c r="K481" s="2267" t="s">
        <v>372</v>
      </c>
      <c r="L481" s="17">
        <v>0.72</v>
      </c>
      <c r="M481" s="2268">
        <v>0.72</v>
      </c>
      <c r="N481" s="1483"/>
      <c r="O481" s="1414" t="s">
        <v>67</v>
      </c>
      <c r="P481" s="1605">
        <f>F464</f>
        <v>11.5</v>
      </c>
      <c r="Q481" s="1654">
        <f>G464</f>
        <v>11.5</v>
      </c>
      <c r="R481" s="1605"/>
      <c r="S481" s="1530"/>
      <c r="T481" s="1605"/>
      <c r="U481" s="1655"/>
      <c r="V481" s="1605">
        <f t="shared" si="475"/>
        <v>11.5</v>
      </c>
      <c r="W481" s="1608">
        <f t="shared" si="476"/>
        <v>11.5</v>
      </c>
      <c r="X481" s="1605">
        <f t="shared" si="477"/>
        <v>0</v>
      </c>
      <c r="Y481" s="1530">
        <f t="shared" si="478"/>
        <v>0</v>
      </c>
      <c r="AA481" s="1687" t="s">
        <v>127</v>
      </c>
      <c r="AB481" s="1657"/>
      <c r="AC481" s="2359"/>
      <c r="AD481" s="1528"/>
      <c r="AE481" s="1675"/>
      <c r="AF481" s="1528"/>
      <c r="AG481" s="2329"/>
      <c r="AH481" s="1528">
        <f t="shared" si="479"/>
        <v>0</v>
      </c>
      <c r="AI481" s="1608">
        <f t="shared" si="480"/>
        <v>0</v>
      </c>
      <c r="AJ481" s="1528">
        <f t="shared" si="481"/>
        <v>0</v>
      </c>
      <c r="AK481" s="1530">
        <f t="shared" si="482"/>
        <v>0</v>
      </c>
      <c r="AM481" s="1414" t="s">
        <v>50</v>
      </c>
      <c r="AN481" s="1531">
        <f t="shared" si="462"/>
        <v>16.32</v>
      </c>
      <c r="AO481" s="1740">
        <f t="shared" si="463"/>
        <v>16.32</v>
      </c>
      <c r="AP481" s="1687"/>
      <c r="AQ481" s="1650">
        <f t="shared" ref="AQ481:AR487" si="486">AB480+AD480+AF480</f>
        <v>0</v>
      </c>
      <c r="AR481" s="1651">
        <f t="shared" si="486"/>
        <v>0</v>
      </c>
    </row>
    <row r="482" spans="2:47">
      <c r="B482" s="2023" t="s">
        <v>740</v>
      </c>
      <c r="C482" s="256" t="s">
        <v>488</v>
      </c>
      <c r="D482" s="720">
        <v>120</v>
      </c>
      <c r="E482" s="1559" t="s">
        <v>54</v>
      </c>
      <c r="F482" s="1741">
        <v>0.5</v>
      </c>
      <c r="G482" s="1753">
        <v>0.5</v>
      </c>
      <c r="H482" s="2068" t="s">
        <v>82</v>
      </c>
      <c r="I482" s="2217">
        <v>4.3899999999999997</v>
      </c>
      <c r="J482" s="2302">
        <v>4.3899999999999997</v>
      </c>
      <c r="K482" s="1752" t="s">
        <v>956</v>
      </c>
      <c r="L482" s="1741">
        <v>0.15</v>
      </c>
      <c r="M482" s="1753">
        <v>0.15</v>
      </c>
      <c r="N482" s="1483"/>
      <c r="O482" s="1414" t="s">
        <v>82</v>
      </c>
      <c r="P482" s="1605">
        <f>F471+L463+L467</f>
        <v>7.6</v>
      </c>
      <c r="Q482" s="1711">
        <f>G471+M463+M467</f>
        <v>7.6</v>
      </c>
      <c r="R482" s="1605">
        <f>F481+I482+I489</f>
        <v>10.290000000000001</v>
      </c>
      <c r="S482" s="1608">
        <f>G481+J482+J489</f>
        <v>10.290000000000001</v>
      </c>
      <c r="T482" s="1605">
        <f>I496+I499+L494</f>
        <v>6.9</v>
      </c>
      <c r="U482" s="1725">
        <f>J496+M494+J499</f>
        <v>6.9</v>
      </c>
      <c r="V482" s="1605">
        <f t="shared" si="475"/>
        <v>17.89</v>
      </c>
      <c r="W482" s="1608">
        <f t="shared" si="476"/>
        <v>17.89</v>
      </c>
      <c r="X482" s="1605">
        <f t="shared" si="477"/>
        <v>17.190000000000001</v>
      </c>
      <c r="Y482" s="1530">
        <f t="shared" si="478"/>
        <v>17.190000000000001</v>
      </c>
      <c r="AA482" s="1687" t="s">
        <v>126</v>
      </c>
      <c r="AB482" s="1657"/>
      <c r="AC482" s="2363"/>
      <c r="AD482" s="1528"/>
      <c r="AE482" s="1675"/>
      <c r="AF482" s="1528"/>
      <c r="AG482" s="2329"/>
      <c r="AH482" s="1528">
        <f t="shared" si="479"/>
        <v>0</v>
      </c>
      <c r="AI482" s="1608">
        <f t="shared" si="480"/>
        <v>0</v>
      </c>
      <c r="AJ482" s="1528">
        <f t="shared" si="481"/>
        <v>0</v>
      </c>
      <c r="AK482" s="1530">
        <f t="shared" si="482"/>
        <v>0</v>
      </c>
      <c r="AM482" s="1414" t="s">
        <v>139</v>
      </c>
      <c r="AN482" s="1531">
        <f t="shared" si="462"/>
        <v>0</v>
      </c>
      <c r="AO482" s="1740">
        <f t="shared" si="463"/>
        <v>0</v>
      </c>
      <c r="AP482" s="1687" t="s">
        <v>127</v>
      </c>
      <c r="AQ482" s="1650">
        <f t="shared" si="486"/>
        <v>0</v>
      </c>
      <c r="AR482" s="1651">
        <f t="shared" si="486"/>
        <v>0</v>
      </c>
    </row>
    <row r="483" spans="2:47">
      <c r="B483" s="356"/>
      <c r="C483" s="2678"/>
      <c r="D483" s="16"/>
      <c r="E483" s="1559" t="s">
        <v>163</v>
      </c>
      <c r="F483" s="1620">
        <v>8.0000000000000002E-3</v>
      </c>
      <c r="G483" s="1561">
        <v>8.0000000000000002E-3</v>
      </c>
      <c r="H483" s="2679" t="s">
        <v>705</v>
      </c>
      <c r="I483" s="1664"/>
      <c r="J483" s="1790"/>
      <c r="K483" s="1761" t="s">
        <v>581</v>
      </c>
      <c r="L483" s="1741">
        <v>7.05</v>
      </c>
      <c r="M483" s="1753">
        <v>7.05</v>
      </c>
      <c r="N483" s="1483"/>
      <c r="O483" s="1414" t="s">
        <v>89</v>
      </c>
      <c r="P483" s="1605">
        <f>F462</f>
        <v>6</v>
      </c>
      <c r="Q483" s="1654">
        <f>G462</f>
        <v>6</v>
      </c>
      <c r="R483" s="1605">
        <f>L480</f>
        <v>3</v>
      </c>
      <c r="S483" s="1530">
        <f>M480</f>
        <v>3</v>
      </c>
      <c r="T483" s="1605"/>
      <c r="U483" s="1655"/>
      <c r="V483" s="1605">
        <f t="shared" si="475"/>
        <v>9</v>
      </c>
      <c r="W483" s="1608">
        <f t="shared" si="476"/>
        <v>9</v>
      </c>
      <c r="X483" s="1605">
        <f t="shared" si="477"/>
        <v>3</v>
      </c>
      <c r="Y483" s="1530">
        <f t="shared" si="478"/>
        <v>3</v>
      </c>
      <c r="AA483" s="1687" t="s">
        <v>434</v>
      </c>
      <c r="AB483" s="1657"/>
      <c r="AC483" s="2347"/>
      <c r="AD483" s="1528"/>
      <c r="AE483" s="1675"/>
      <c r="AF483" s="1528"/>
      <c r="AG483" s="2329"/>
      <c r="AH483" s="1528">
        <f t="shared" si="479"/>
        <v>0</v>
      </c>
      <c r="AI483" s="1608">
        <f t="shared" si="480"/>
        <v>0</v>
      </c>
      <c r="AJ483" s="1528">
        <f t="shared" si="481"/>
        <v>0</v>
      </c>
      <c r="AK483" s="1530">
        <f t="shared" si="482"/>
        <v>0</v>
      </c>
      <c r="AM483" s="1414" t="s">
        <v>52</v>
      </c>
      <c r="AN483" s="1531">
        <f t="shared" si="462"/>
        <v>1</v>
      </c>
      <c r="AO483" s="1740">
        <f t="shared" si="463"/>
        <v>1</v>
      </c>
      <c r="AP483" s="1687" t="s">
        <v>126</v>
      </c>
      <c r="AQ483" s="1650">
        <f t="shared" si="486"/>
        <v>0</v>
      </c>
      <c r="AR483" s="1651">
        <f t="shared" si="486"/>
        <v>0</v>
      </c>
    </row>
    <row r="484" spans="2:47">
      <c r="B484" s="356"/>
      <c r="C484" s="2678"/>
      <c r="D484" s="16"/>
      <c r="E484" s="1761" t="s">
        <v>581</v>
      </c>
      <c r="F484" s="1620">
        <v>150</v>
      </c>
      <c r="G484" s="2075"/>
      <c r="H484" s="1603" t="s">
        <v>100</v>
      </c>
      <c r="I484" s="1541" t="s">
        <v>101</v>
      </c>
      <c r="J484" s="1542" t="s">
        <v>102</v>
      </c>
      <c r="K484" s="2225" t="s">
        <v>1060</v>
      </c>
      <c r="L484" s="10"/>
      <c r="M484" s="1482"/>
      <c r="N484" s="1483"/>
      <c r="O484" s="2098" t="s">
        <v>144</v>
      </c>
      <c r="P484" s="1605"/>
      <c r="Q484" s="1711"/>
      <c r="R484" s="2445">
        <f>S484/1000/0.04</f>
        <v>1.9199999999999997</v>
      </c>
      <c r="S484" s="1608">
        <f>J487+J478</f>
        <v>76.8</v>
      </c>
      <c r="T484" s="1710">
        <f>U484/1000/0.04</f>
        <v>0.05</v>
      </c>
      <c r="U484" s="1725">
        <f>J497</f>
        <v>2</v>
      </c>
      <c r="V484" s="1605">
        <f t="shared" si="475"/>
        <v>1.9199999999999997</v>
      </c>
      <c r="W484" s="1608">
        <f t="shared" si="476"/>
        <v>76.8</v>
      </c>
      <c r="X484" s="1605">
        <f t="shared" si="477"/>
        <v>1.9699999999999998</v>
      </c>
      <c r="Y484" s="1530">
        <f t="shared" si="478"/>
        <v>78.8</v>
      </c>
      <c r="AA484" s="1656"/>
      <c r="AB484" s="1657"/>
      <c r="AC484" s="2369"/>
      <c r="AD484" s="1659"/>
      <c r="AE484" s="1675"/>
      <c r="AF484" s="1528"/>
      <c r="AG484" s="2329"/>
      <c r="AH484" s="1528">
        <f t="shared" si="479"/>
        <v>0</v>
      </c>
      <c r="AI484" s="1608">
        <f t="shared" si="480"/>
        <v>0</v>
      </c>
      <c r="AJ484" s="1528">
        <f t="shared" si="481"/>
        <v>0</v>
      </c>
      <c r="AK484" s="1530">
        <f t="shared" si="482"/>
        <v>0</v>
      </c>
      <c r="AM484" s="1414" t="s">
        <v>137</v>
      </c>
      <c r="AN484" s="1531">
        <f t="shared" si="462"/>
        <v>0</v>
      </c>
      <c r="AO484" s="1740">
        <f t="shared" si="463"/>
        <v>0</v>
      </c>
      <c r="AP484" s="1687" t="s">
        <v>434</v>
      </c>
      <c r="AQ484" s="1650">
        <f t="shared" si="486"/>
        <v>0</v>
      </c>
      <c r="AR484" s="1651">
        <f t="shared" si="486"/>
        <v>0</v>
      </c>
    </row>
    <row r="485" spans="2:47">
      <c r="B485" s="778"/>
      <c r="C485" s="1731"/>
      <c r="D485" s="10"/>
      <c r="E485" s="2460" t="s">
        <v>448</v>
      </c>
      <c r="F485" s="1620"/>
      <c r="G485" s="1729">
        <v>1</v>
      </c>
      <c r="H485" s="2011" t="s">
        <v>45</v>
      </c>
      <c r="I485" s="1803">
        <v>113.69</v>
      </c>
      <c r="J485" s="2092">
        <v>84.86</v>
      </c>
      <c r="K485" s="1036" t="s">
        <v>592</v>
      </c>
      <c r="L485" s="1773">
        <v>0.1</v>
      </c>
      <c r="M485" s="1572">
        <v>0.1</v>
      </c>
      <c r="N485" s="1483"/>
      <c r="O485" s="1414" t="s">
        <v>50</v>
      </c>
      <c r="P485" s="1605">
        <f>I467</f>
        <v>7</v>
      </c>
      <c r="Q485" s="1782">
        <f>J467</f>
        <v>7</v>
      </c>
      <c r="R485" s="1605">
        <f>L489+L481</f>
        <v>7.72</v>
      </c>
      <c r="S485" s="1608">
        <f>M481+M489</f>
        <v>7.72</v>
      </c>
      <c r="T485" s="1605">
        <f>L498</f>
        <v>1.6</v>
      </c>
      <c r="U485" s="1624">
        <f>M498</f>
        <v>1.6</v>
      </c>
      <c r="V485" s="1605">
        <f t="shared" si="475"/>
        <v>14.719999999999999</v>
      </c>
      <c r="W485" s="1608">
        <f t="shared" si="476"/>
        <v>14.719999999999999</v>
      </c>
      <c r="X485" s="1605">
        <f t="shared" si="477"/>
        <v>9.32</v>
      </c>
      <c r="Y485" s="1530">
        <f t="shared" si="478"/>
        <v>9.32</v>
      </c>
      <c r="AA485" s="2081" t="s">
        <v>936</v>
      </c>
      <c r="AB485" s="2116">
        <f t="shared" ref="AB485:AG485" si="487">SUM(AB480:AB484)</f>
        <v>0</v>
      </c>
      <c r="AC485" s="2117">
        <f t="shared" si="487"/>
        <v>0</v>
      </c>
      <c r="AD485" s="2118">
        <f t="shared" si="487"/>
        <v>0</v>
      </c>
      <c r="AE485" s="2117">
        <f t="shared" si="487"/>
        <v>0</v>
      </c>
      <c r="AF485" s="2118">
        <f t="shared" si="487"/>
        <v>0</v>
      </c>
      <c r="AG485" s="2117">
        <f t="shared" si="487"/>
        <v>0</v>
      </c>
      <c r="AH485" s="2119">
        <f t="shared" si="479"/>
        <v>0</v>
      </c>
      <c r="AI485" s="2120">
        <f t="shared" si="480"/>
        <v>0</v>
      </c>
      <c r="AJ485" s="2119">
        <f t="shared" si="481"/>
        <v>0</v>
      </c>
      <c r="AK485" s="2121">
        <f t="shared" si="482"/>
        <v>0</v>
      </c>
      <c r="AM485" s="1414" t="s">
        <v>136</v>
      </c>
      <c r="AN485" s="1531">
        <f t="shared" si="462"/>
        <v>0</v>
      </c>
      <c r="AO485" s="1740">
        <f t="shared" si="463"/>
        <v>0</v>
      </c>
      <c r="AP485" s="2109"/>
      <c r="AQ485" s="2528">
        <f t="shared" si="486"/>
        <v>0</v>
      </c>
      <c r="AR485" s="2111">
        <f t="shared" si="486"/>
        <v>0</v>
      </c>
    </row>
    <row r="486" spans="2:47">
      <c r="B486" s="778"/>
      <c r="C486" s="1731"/>
      <c r="D486" s="10"/>
      <c r="E486" s="778"/>
      <c r="F486" s="10"/>
      <c r="G486" s="1482"/>
      <c r="H486" s="2225" t="s">
        <v>1061</v>
      </c>
      <c r="I486" s="10"/>
      <c r="J486" s="1482"/>
      <c r="K486" s="2469" t="s">
        <v>285</v>
      </c>
      <c r="L486" s="1787"/>
      <c r="M486" s="1670"/>
      <c r="N486" s="1483"/>
      <c r="O486" s="1414" t="s">
        <v>139</v>
      </c>
      <c r="P486" s="1605"/>
      <c r="Q486" s="1654"/>
      <c r="R486" s="1605"/>
      <c r="S486" s="1530"/>
      <c r="T486" s="1605"/>
      <c r="U486" s="1655"/>
      <c r="V486" s="1605">
        <f t="shared" si="475"/>
        <v>0</v>
      </c>
      <c r="W486" s="1608">
        <f t="shared" si="476"/>
        <v>0</v>
      </c>
      <c r="X486" s="1605">
        <f t="shared" si="477"/>
        <v>0</v>
      </c>
      <c r="Y486" s="1530">
        <f t="shared" si="478"/>
        <v>0</v>
      </c>
      <c r="AA486" s="2129" t="s">
        <v>937</v>
      </c>
      <c r="AB486" s="2130">
        <f t="shared" ref="AB486:AG486" si="488">AB485+AB479</f>
        <v>126.30000000000001</v>
      </c>
      <c r="AC486" s="2130">
        <f t="shared" si="488"/>
        <v>113.6</v>
      </c>
      <c r="AD486" s="2374">
        <f t="shared" si="488"/>
        <v>125.83</v>
      </c>
      <c r="AE486" s="2537">
        <f t="shared" si="488"/>
        <v>101.8</v>
      </c>
      <c r="AF486" s="2130">
        <f t="shared" si="488"/>
        <v>24</v>
      </c>
      <c r="AG486" s="2130">
        <f t="shared" si="488"/>
        <v>19</v>
      </c>
      <c r="AH486" s="2506">
        <f t="shared" si="479"/>
        <v>252.13</v>
      </c>
      <c r="AI486" s="2134">
        <f t="shared" si="480"/>
        <v>215.39999999999998</v>
      </c>
      <c r="AJ486" s="2506">
        <f t="shared" si="481"/>
        <v>149.82999999999998</v>
      </c>
      <c r="AK486" s="2590">
        <f t="shared" si="482"/>
        <v>120.8</v>
      </c>
      <c r="AM486" s="1414" t="s">
        <v>77</v>
      </c>
      <c r="AN486" s="1531">
        <f t="shared" si="462"/>
        <v>0</v>
      </c>
      <c r="AO486" s="1740">
        <f t="shared" si="463"/>
        <v>0</v>
      </c>
      <c r="AP486" s="2081" t="s">
        <v>936</v>
      </c>
      <c r="AQ486" s="2538">
        <f t="shared" si="486"/>
        <v>0</v>
      </c>
      <c r="AR486" s="1800">
        <f t="shared" si="486"/>
        <v>0</v>
      </c>
    </row>
    <row r="487" spans="2:47">
      <c r="B487" s="356"/>
      <c r="C487" s="2678"/>
      <c r="D487" s="16"/>
      <c r="E487" s="778"/>
      <c r="F487" s="10"/>
      <c r="G487" s="1482"/>
      <c r="H487" s="1100" t="s">
        <v>707</v>
      </c>
      <c r="I487" s="1620" t="s">
        <v>733</v>
      </c>
      <c r="J487" s="1708">
        <v>75.8</v>
      </c>
      <c r="K487" s="2290" t="s">
        <v>100</v>
      </c>
      <c r="L487" s="2090" t="s">
        <v>101</v>
      </c>
      <c r="M487" s="2091" t="s">
        <v>102</v>
      </c>
      <c r="N487" s="1483"/>
      <c r="O487" s="1414" t="s">
        <v>444</v>
      </c>
      <c r="P487" s="1605">
        <f>I465</f>
        <v>1</v>
      </c>
      <c r="Q487" s="1654">
        <f>J465</f>
        <v>1</v>
      </c>
      <c r="R487" s="1605"/>
      <c r="S487" s="1530"/>
      <c r="T487" s="1605"/>
      <c r="U487" s="1655"/>
      <c r="V487" s="1605">
        <f t="shared" si="475"/>
        <v>1</v>
      </c>
      <c r="W487" s="1608">
        <f t="shared" si="476"/>
        <v>1</v>
      </c>
      <c r="X487" s="1605">
        <f t="shared" si="477"/>
        <v>0</v>
      </c>
      <c r="Y487" s="1530">
        <f t="shared" si="478"/>
        <v>0</v>
      </c>
      <c r="AA487" s="2283" t="s">
        <v>415</v>
      </c>
      <c r="AB487" s="1820"/>
      <c r="AC487" s="2284"/>
      <c r="AD487" s="1657"/>
      <c r="AE487" s="1727"/>
      <c r="AF487" s="1657"/>
      <c r="AG487" s="2285"/>
      <c r="AH487" s="1528"/>
      <c r="AI487" s="2286"/>
      <c r="AJ487" s="1528"/>
      <c r="AK487" s="1530"/>
      <c r="AM487" s="1414" t="s">
        <v>54</v>
      </c>
      <c r="AN487" s="1531">
        <f t="shared" si="462"/>
        <v>2.08</v>
      </c>
      <c r="AO487" s="1740">
        <f t="shared" si="463"/>
        <v>2.08</v>
      </c>
      <c r="AP487" s="2591" t="s">
        <v>134</v>
      </c>
      <c r="AQ487" s="2592">
        <f t="shared" si="486"/>
        <v>276.13</v>
      </c>
      <c r="AR487" s="1800">
        <f t="shared" si="486"/>
        <v>234.39999999999998</v>
      </c>
    </row>
    <row r="488" spans="2:47">
      <c r="B488" s="778"/>
      <c r="C488" s="1731"/>
      <c r="D488" s="10"/>
      <c r="E488" s="778"/>
      <c r="F488" s="10"/>
      <c r="G488" s="1482"/>
      <c r="H488" s="1100" t="s">
        <v>80</v>
      </c>
      <c r="I488" s="1554">
        <v>47.37</v>
      </c>
      <c r="J488" s="2443">
        <v>47.37</v>
      </c>
      <c r="K488" s="2011" t="s">
        <v>86</v>
      </c>
      <c r="L488" s="1803">
        <v>26.8</v>
      </c>
      <c r="M488" s="2092">
        <v>25</v>
      </c>
      <c r="N488" s="1483"/>
      <c r="O488" s="1414" t="s">
        <v>137</v>
      </c>
      <c r="P488" s="1605"/>
      <c r="Q488" s="1654"/>
      <c r="R488" s="1605"/>
      <c r="S488" s="1530"/>
      <c r="T488" s="1605"/>
      <c r="U488" s="1655"/>
      <c r="V488" s="1605">
        <f t="shared" si="475"/>
        <v>0</v>
      </c>
      <c r="W488" s="1608">
        <f t="shared" si="476"/>
        <v>0</v>
      </c>
      <c r="X488" s="1605">
        <f t="shared" si="477"/>
        <v>0</v>
      </c>
      <c r="Y488" s="1530">
        <f t="shared" si="478"/>
        <v>0</v>
      </c>
      <c r="AA488" s="1828" t="s">
        <v>416</v>
      </c>
      <c r="AB488" s="1829"/>
      <c r="AC488" s="1830"/>
      <c r="AD488" s="1657">
        <f>P502</f>
        <v>120</v>
      </c>
      <c r="AE488" s="2147">
        <f>Q502</f>
        <v>120</v>
      </c>
      <c r="AF488" s="1528"/>
      <c r="AG488" s="1834"/>
      <c r="AH488" s="1528">
        <f t="shared" ref="AH488:AK490" si="489">AB488+AD488</f>
        <v>120</v>
      </c>
      <c r="AI488" s="1813">
        <f t="shared" si="489"/>
        <v>120</v>
      </c>
      <c r="AJ488" s="1528">
        <f t="shared" si="489"/>
        <v>120</v>
      </c>
      <c r="AK488" s="1814">
        <f t="shared" si="489"/>
        <v>120</v>
      </c>
      <c r="AM488" s="1414" t="s">
        <v>116</v>
      </c>
      <c r="AN488" s="1531">
        <f t="shared" si="462"/>
        <v>0</v>
      </c>
      <c r="AO488" s="1740">
        <f t="shared" si="463"/>
        <v>0</v>
      </c>
      <c r="AP488" s="2593" t="s">
        <v>415</v>
      </c>
      <c r="AQ488" s="1512"/>
      <c r="AR488" s="1482"/>
    </row>
    <row r="489" spans="2:47">
      <c r="B489" s="778"/>
      <c r="C489" s="1731"/>
      <c r="D489" s="10"/>
      <c r="E489" s="778"/>
      <c r="F489" s="10"/>
      <c r="G489" s="1482"/>
      <c r="H489" s="2068" t="s">
        <v>82</v>
      </c>
      <c r="I489" s="1620">
        <v>1.9</v>
      </c>
      <c r="J489" s="1708">
        <v>1.9</v>
      </c>
      <c r="K489" s="1100" t="s">
        <v>50</v>
      </c>
      <c r="L489" s="1620">
        <v>7</v>
      </c>
      <c r="M489" s="1708">
        <v>7</v>
      </c>
      <c r="N489" s="1483"/>
      <c r="O489" s="1414" t="s">
        <v>136</v>
      </c>
      <c r="P489" s="1605"/>
      <c r="Q489" s="1654"/>
      <c r="R489" s="1605"/>
      <c r="S489" s="1530"/>
      <c r="T489" s="1605"/>
      <c r="U489" s="1655"/>
      <c r="V489" s="1605">
        <f t="shared" si="475"/>
        <v>0</v>
      </c>
      <c r="W489" s="1608">
        <f t="shared" si="476"/>
        <v>0</v>
      </c>
      <c r="X489" s="1605">
        <f t="shared" si="477"/>
        <v>0</v>
      </c>
      <c r="Y489" s="1530">
        <f t="shared" si="478"/>
        <v>0</v>
      </c>
      <c r="AA489" s="1840" t="s">
        <v>417</v>
      </c>
      <c r="AB489" s="1525"/>
      <c r="AC489" s="1841"/>
      <c r="AD489" s="1657"/>
      <c r="AE489" s="2152"/>
      <c r="AF489" s="1812"/>
      <c r="AG489" s="1844"/>
      <c r="AH489" s="1528">
        <f t="shared" si="489"/>
        <v>0</v>
      </c>
      <c r="AI489" s="1813">
        <f t="shared" si="489"/>
        <v>0</v>
      </c>
      <c r="AJ489" s="1528">
        <f t="shared" si="489"/>
        <v>0</v>
      </c>
      <c r="AK489" s="1814">
        <f t="shared" si="489"/>
        <v>0</v>
      </c>
      <c r="AM489" s="1849" t="s">
        <v>167</v>
      </c>
      <c r="AN489" s="1531">
        <f t="shared" si="462"/>
        <v>1.1599999999999997</v>
      </c>
      <c r="AO489" s="1740">
        <f t="shared" si="463"/>
        <v>1.1599999999999997</v>
      </c>
      <c r="AP489" s="1824" t="s">
        <v>416</v>
      </c>
      <c r="AQ489" s="1713">
        <f t="shared" ref="AQ489:AQ503" si="490">AB488+AD488+AF488</f>
        <v>120</v>
      </c>
      <c r="AR489" s="1532">
        <f t="shared" ref="AR489:AR503" si="491">AC488+AE488+AG488</f>
        <v>120</v>
      </c>
    </row>
    <row r="490" spans="2:47">
      <c r="B490" s="1777" t="s">
        <v>400</v>
      </c>
      <c r="C490" s="1778"/>
      <c r="D490" s="2426">
        <f>SUM(D473:D486)</f>
        <v>930</v>
      </c>
      <c r="E490" s="203"/>
      <c r="F490" s="1150"/>
      <c r="G490" s="214"/>
      <c r="H490" s="2032" t="s">
        <v>54</v>
      </c>
      <c r="I490" s="2680">
        <v>0.25</v>
      </c>
      <c r="J490" s="2097">
        <v>0.25</v>
      </c>
      <c r="K490" s="2032" t="s">
        <v>81</v>
      </c>
      <c r="L490" s="1838">
        <v>190</v>
      </c>
      <c r="M490" s="2097">
        <v>190</v>
      </c>
      <c r="N490" s="1483"/>
      <c r="O490" s="1414" t="s">
        <v>77</v>
      </c>
      <c r="P490" s="1605"/>
      <c r="Q490" s="1654"/>
      <c r="R490" s="1605"/>
      <c r="S490" s="1530"/>
      <c r="T490" s="1605"/>
      <c r="U490" s="1655"/>
      <c r="V490" s="1605">
        <f t="shared" si="475"/>
        <v>0</v>
      </c>
      <c r="W490" s="1608">
        <f t="shared" si="476"/>
        <v>0</v>
      </c>
      <c r="X490" s="1605">
        <f t="shared" si="477"/>
        <v>0</v>
      </c>
      <c r="Y490" s="1530">
        <f t="shared" si="478"/>
        <v>0</v>
      </c>
      <c r="AA490" s="1846" t="s">
        <v>418</v>
      </c>
      <c r="AB490" s="2600"/>
      <c r="AC490" s="1841"/>
      <c r="AD490" s="1657"/>
      <c r="AE490" s="2152"/>
      <c r="AF490" s="1528"/>
      <c r="AG490" s="1844"/>
      <c r="AH490" s="1528">
        <f t="shared" si="489"/>
        <v>0</v>
      </c>
      <c r="AI490" s="1813">
        <f t="shared" si="489"/>
        <v>0</v>
      </c>
      <c r="AJ490" s="1528">
        <f t="shared" si="489"/>
        <v>0</v>
      </c>
      <c r="AK490" s="1814">
        <f t="shared" si="489"/>
        <v>0</v>
      </c>
      <c r="AM490" s="1866" t="s">
        <v>163</v>
      </c>
      <c r="AN490" s="1531">
        <f t="shared" si="462"/>
        <v>9.0000000000000011E-3</v>
      </c>
      <c r="AO490" s="1740">
        <f t="shared" si="463"/>
        <v>9.0000000000000011E-3</v>
      </c>
      <c r="AP490" s="1835" t="s">
        <v>417</v>
      </c>
      <c r="AQ490" s="1531">
        <f t="shared" si="490"/>
        <v>0</v>
      </c>
      <c r="AR490" s="1532">
        <f t="shared" si="491"/>
        <v>0</v>
      </c>
    </row>
    <row r="491" spans="2:47">
      <c r="B491" s="2681"/>
      <c r="C491" s="2682" t="s">
        <v>244</v>
      </c>
      <c r="D491" s="2000"/>
      <c r="E491" s="2535" t="s">
        <v>1009</v>
      </c>
      <c r="F491" s="2683"/>
      <c r="G491" s="2684"/>
      <c r="H491" s="2685" t="s">
        <v>876</v>
      </c>
      <c r="I491" s="2447"/>
      <c r="J491" s="2447"/>
      <c r="K491" s="2598"/>
      <c r="L491" s="2599"/>
      <c r="M491" s="2448"/>
      <c r="N491" s="1483"/>
      <c r="O491" s="1201" t="s">
        <v>445</v>
      </c>
      <c r="P491" s="1605">
        <f>F469+L464</f>
        <v>0.87</v>
      </c>
      <c r="Q491" s="1654">
        <f>G469+M464</f>
        <v>0.87</v>
      </c>
      <c r="R491" s="1710">
        <f>F482+I481+L485+I490</f>
        <v>1.0499999999999998</v>
      </c>
      <c r="S491" s="1530">
        <f>G482+M485+J490+J481</f>
        <v>1.05</v>
      </c>
      <c r="T491" s="1710">
        <f>L497</f>
        <v>0.16</v>
      </c>
      <c r="U491" s="1655">
        <f>M497</f>
        <v>0.16</v>
      </c>
      <c r="V491" s="1605">
        <f t="shared" si="475"/>
        <v>1.92</v>
      </c>
      <c r="W491" s="1608">
        <f t="shared" si="476"/>
        <v>1.92</v>
      </c>
      <c r="X491" s="1605">
        <f t="shared" si="477"/>
        <v>1.2099999999999997</v>
      </c>
      <c r="Y491" s="1530">
        <f t="shared" si="478"/>
        <v>1.21</v>
      </c>
      <c r="AA491" s="1855" t="s">
        <v>419</v>
      </c>
      <c r="AB491" s="1610">
        <f>I469</f>
        <v>7.5</v>
      </c>
      <c r="AC491" s="1856">
        <f>J469</f>
        <v>7</v>
      </c>
      <c r="AD491" s="1737"/>
      <c r="AE491" s="2299"/>
      <c r="AF491" s="1614"/>
      <c r="AG491" s="1860"/>
      <c r="AH491" s="1614">
        <f>AB491+AD491</f>
        <v>7.5</v>
      </c>
      <c r="AI491" s="1861"/>
      <c r="AJ491" s="1614">
        <f t="shared" ref="AJ491:AJ503" si="492">AD491+AF491</f>
        <v>0</v>
      </c>
      <c r="AK491" s="1862"/>
      <c r="AM491" s="1882" t="s">
        <v>409</v>
      </c>
      <c r="AN491" s="1531">
        <f t="shared" si="462"/>
        <v>1</v>
      </c>
      <c r="AO491" s="1740">
        <f t="shared" si="463"/>
        <v>1</v>
      </c>
      <c r="AP491" s="1845" t="s">
        <v>418</v>
      </c>
      <c r="AQ491" s="1531">
        <f t="shared" si="490"/>
        <v>0</v>
      </c>
      <c r="AR491" s="1532">
        <f t="shared" si="491"/>
        <v>0</v>
      </c>
    </row>
    <row r="492" spans="2:47">
      <c r="B492" s="1676" t="s">
        <v>755</v>
      </c>
      <c r="C492" s="373" t="s">
        <v>1009</v>
      </c>
      <c r="D492" s="642">
        <v>200</v>
      </c>
      <c r="E492" s="1622" t="s">
        <v>100</v>
      </c>
      <c r="F492" s="1519" t="s">
        <v>101</v>
      </c>
      <c r="G492" s="2686" t="s">
        <v>102</v>
      </c>
      <c r="H492" s="2687" t="s">
        <v>100</v>
      </c>
      <c r="I492" s="1535" t="s">
        <v>101</v>
      </c>
      <c r="J492" s="2688" t="s">
        <v>102</v>
      </c>
      <c r="K492" s="2652" t="s">
        <v>100</v>
      </c>
      <c r="L492" s="1586" t="s">
        <v>101</v>
      </c>
      <c r="M492" s="1587" t="s">
        <v>102</v>
      </c>
      <c r="N492" s="1483"/>
      <c r="O492" s="1414" t="s">
        <v>446</v>
      </c>
      <c r="P492" s="1605"/>
      <c r="Q492" s="1654"/>
      <c r="R492" s="1605"/>
      <c r="S492" s="1530"/>
      <c r="T492" s="1605"/>
      <c r="U492" s="1655"/>
      <c r="V492" s="1605">
        <f t="shared" si="475"/>
        <v>0</v>
      </c>
      <c r="W492" s="1608">
        <f t="shared" si="476"/>
        <v>0</v>
      </c>
      <c r="X492" s="1605">
        <f t="shared" si="477"/>
        <v>0</v>
      </c>
      <c r="Y492" s="1530">
        <f t="shared" si="478"/>
        <v>0</v>
      </c>
      <c r="AA492" s="1872" t="s">
        <v>420</v>
      </c>
      <c r="AB492" s="2508">
        <f>SUM(AB488:AB491)</f>
        <v>7.5</v>
      </c>
      <c r="AC492" s="1874">
        <f>AC488+AC489+AC490+AC491</f>
        <v>7</v>
      </c>
      <c r="AD492" s="1875">
        <f>AD488+AD489+AD490+AD491</f>
        <v>120</v>
      </c>
      <c r="AE492" s="2169">
        <f>AE488+AE489+AE490+AE491</f>
        <v>120</v>
      </c>
      <c r="AF492" s="1877">
        <f>SUM(AF488:AF491)</f>
        <v>0</v>
      </c>
      <c r="AG492" s="1878">
        <f>SUM(AG488:AG491)</f>
        <v>0</v>
      </c>
      <c r="AH492" s="1877">
        <f>AB492+AD492</f>
        <v>127.5</v>
      </c>
      <c r="AI492" s="1879">
        <f>AC492+AE492</f>
        <v>127</v>
      </c>
      <c r="AJ492" s="1877">
        <f t="shared" si="492"/>
        <v>120</v>
      </c>
      <c r="AK492" s="1880">
        <f>AE492+AG492</f>
        <v>120</v>
      </c>
      <c r="AM492" s="1894" t="s">
        <v>135</v>
      </c>
      <c r="AN492" s="1618">
        <f t="shared" si="462"/>
        <v>0.15</v>
      </c>
      <c r="AO492" s="1904">
        <f t="shared" si="463"/>
        <v>0.15</v>
      </c>
      <c r="AP492" s="1848" t="s">
        <v>419</v>
      </c>
      <c r="AQ492" s="1618">
        <f t="shared" si="490"/>
        <v>7.5</v>
      </c>
      <c r="AR492" s="1619">
        <f t="shared" si="491"/>
        <v>7</v>
      </c>
    </row>
    <row r="493" spans="2:47">
      <c r="B493" s="778"/>
      <c r="C493" s="695" t="s">
        <v>245</v>
      </c>
      <c r="D493" s="1482"/>
      <c r="E493" s="2689" t="s">
        <v>757</v>
      </c>
      <c r="F493" s="2124">
        <v>208</v>
      </c>
      <c r="G493" s="2125">
        <v>200</v>
      </c>
      <c r="H493" s="1537" t="s">
        <v>758</v>
      </c>
      <c r="I493" s="2124">
        <v>23</v>
      </c>
      <c r="J493" s="2661">
        <v>23</v>
      </c>
      <c r="K493" s="2607" t="s">
        <v>80</v>
      </c>
      <c r="L493" s="1538">
        <v>20</v>
      </c>
      <c r="M493" s="2690">
        <v>20</v>
      </c>
      <c r="N493" s="1483"/>
      <c r="O493" s="1849" t="s">
        <v>167</v>
      </c>
      <c r="P493" s="2298">
        <f t="shared" ref="P493:U493" si="493">P494+P495+P496+P497</f>
        <v>1E-3</v>
      </c>
      <c r="Q493" s="1854">
        <f t="shared" si="493"/>
        <v>1E-3</v>
      </c>
      <c r="R493" s="1850">
        <f t="shared" si="493"/>
        <v>1.1579999999999999</v>
      </c>
      <c r="S493" s="1852">
        <f t="shared" si="493"/>
        <v>1.1579999999999999</v>
      </c>
      <c r="T493" s="1853">
        <f t="shared" si="493"/>
        <v>1E-3</v>
      </c>
      <c r="U493" s="1854">
        <f t="shared" si="493"/>
        <v>1E-3</v>
      </c>
      <c r="V493" s="1605">
        <f t="shared" si="475"/>
        <v>1.1589999999999998</v>
      </c>
      <c r="W493" s="1608">
        <f t="shared" si="476"/>
        <v>1.1589999999999998</v>
      </c>
      <c r="X493" s="1605">
        <f t="shared" si="477"/>
        <v>1.1589999999999998</v>
      </c>
      <c r="Y493" s="1530">
        <f t="shared" si="478"/>
        <v>1.1589999999999998</v>
      </c>
      <c r="AA493" s="1881" t="s">
        <v>429</v>
      </c>
      <c r="AB493" s="1887"/>
      <c r="AC493" s="1888"/>
      <c r="AD493" s="1889">
        <f>L488</f>
        <v>26.8</v>
      </c>
      <c r="AE493" s="1890">
        <f>M488</f>
        <v>25</v>
      </c>
      <c r="AF493" s="1887"/>
      <c r="AG493" s="1888"/>
      <c r="AH493" s="1509"/>
      <c r="AI493" s="1891"/>
      <c r="AJ493" s="1509">
        <f t="shared" si="492"/>
        <v>26.8</v>
      </c>
      <c r="AK493" s="1892"/>
      <c r="AM493" s="1286" t="s">
        <v>98</v>
      </c>
      <c r="AN493" s="1913">
        <f>P498+R498+T498</f>
        <v>7.4</v>
      </c>
      <c r="AO493" s="1914">
        <f>Q498+S498+U498</f>
        <v>7.4</v>
      </c>
      <c r="AP493" s="1863" t="s">
        <v>420</v>
      </c>
      <c r="AQ493" s="1864">
        <f t="shared" si="490"/>
        <v>127.5</v>
      </c>
      <c r="AR493" s="1865">
        <f t="shared" si="491"/>
        <v>127</v>
      </c>
    </row>
    <row r="494" spans="2:47">
      <c r="B494" s="2293" t="s">
        <v>756</v>
      </c>
      <c r="C494" s="661" t="s">
        <v>295</v>
      </c>
      <c r="D494" s="2691" t="s">
        <v>788</v>
      </c>
      <c r="E494" s="2692"/>
      <c r="F494" s="2138"/>
      <c r="G494" s="2693"/>
      <c r="H494" s="1562" t="s">
        <v>81</v>
      </c>
      <c r="I494" s="1574">
        <v>76</v>
      </c>
      <c r="J494" s="2559">
        <v>76</v>
      </c>
      <c r="K494" s="658" t="s">
        <v>82</v>
      </c>
      <c r="L494" s="1574">
        <v>0.9</v>
      </c>
      <c r="M494" s="2072">
        <v>0.9</v>
      </c>
      <c r="N494" s="2504"/>
      <c r="O494" s="1866" t="s">
        <v>163</v>
      </c>
      <c r="P494" s="1867">
        <f>F468</f>
        <v>1E-3</v>
      </c>
      <c r="Q494" s="1868">
        <f>G468</f>
        <v>1E-3</v>
      </c>
      <c r="R494" s="1867">
        <f>F483</f>
        <v>8.0000000000000002E-3</v>
      </c>
      <c r="S494" s="1869">
        <f>G483</f>
        <v>8.0000000000000002E-3</v>
      </c>
      <c r="T494" s="1870"/>
      <c r="U494" s="1868"/>
      <c r="V494" s="1871">
        <f>P494+R494</f>
        <v>9.0000000000000011E-3</v>
      </c>
      <c r="W494" s="1869">
        <f t="shared" si="476"/>
        <v>9.0000000000000011E-3</v>
      </c>
      <c r="X494" s="1636">
        <f t="shared" si="477"/>
        <v>8.0000000000000002E-3</v>
      </c>
      <c r="Y494" s="1869">
        <f t="shared" si="478"/>
        <v>8.0000000000000002E-3</v>
      </c>
      <c r="AA494" s="1893" t="s">
        <v>430</v>
      </c>
      <c r="AB494" s="1899"/>
      <c r="AC494" s="1900"/>
      <c r="AD494" s="1901"/>
      <c r="AE494" s="1902"/>
      <c r="AF494" s="1899"/>
      <c r="AG494" s="1900"/>
      <c r="AH494" s="1528">
        <f t="shared" ref="AH494:AI496" si="494">AB494+AD494</f>
        <v>0</v>
      </c>
      <c r="AI494" s="1903">
        <f t="shared" si="494"/>
        <v>0</v>
      </c>
      <c r="AJ494" s="1528">
        <f t="shared" si="492"/>
        <v>0</v>
      </c>
      <c r="AK494" s="1638">
        <f t="shared" ref="AK494:AK499" si="495">AE494+AG494</f>
        <v>0</v>
      </c>
      <c r="AP494" s="1881" t="s">
        <v>429</v>
      </c>
      <c r="AQ494" s="1512">
        <f t="shared" si="490"/>
        <v>26.8</v>
      </c>
      <c r="AR494" s="1513">
        <f t="shared" si="491"/>
        <v>25</v>
      </c>
      <c r="AT494" s="10"/>
      <c r="AU494" s="10"/>
    </row>
    <row r="495" spans="2:47">
      <c r="B495" s="2694"/>
      <c r="C495" s="663" t="s">
        <v>877</v>
      </c>
      <c r="D495" s="1483"/>
      <c r="E495" s="2695"/>
      <c r="F495" s="28"/>
      <c r="G495" s="2696"/>
      <c r="H495" s="2055" t="s">
        <v>68</v>
      </c>
      <c r="I495" s="2697">
        <v>24</v>
      </c>
      <c r="J495" s="2698">
        <v>19</v>
      </c>
      <c r="K495" s="1546" t="s">
        <v>79</v>
      </c>
      <c r="L495" s="2697">
        <v>0.9</v>
      </c>
      <c r="M495" s="2088">
        <v>0.9</v>
      </c>
      <c r="N495" s="38"/>
      <c r="O495" s="1882" t="s">
        <v>409</v>
      </c>
      <c r="P495" s="1883"/>
      <c r="Q495" s="1884"/>
      <c r="R495" s="1883">
        <f>G485</f>
        <v>1</v>
      </c>
      <c r="S495" s="1885">
        <f>G485</f>
        <v>1</v>
      </c>
      <c r="T495" s="1886"/>
      <c r="U495" s="1884"/>
      <c r="V495" s="1871">
        <f>P495+R495</f>
        <v>1</v>
      </c>
      <c r="W495" s="1869">
        <f t="shared" si="476"/>
        <v>1</v>
      </c>
      <c r="X495" s="1636">
        <f t="shared" si="477"/>
        <v>1</v>
      </c>
      <c r="Y495" s="1869">
        <f t="shared" si="478"/>
        <v>1</v>
      </c>
      <c r="AA495" s="1905" t="s">
        <v>499</v>
      </c>
      <c r="AB495" s="1907"/>
      <c r="AC495" s="1908"/>
      <c r="AD495" s="1909"/>
      <c r="AE495" s="1910"/>
      <c r="AF495" s="1907"/>
      <c r="AG495" s="1908"/>
      <c r="AH495" s="1614">
        <f t="shared" si="494"/>
        <v>0</v>
      </c>
      <c r="AI495" s="1911">
        <f t="shared" si="494"/>
        <v>0</v>
      </c>
      <c r="AJ495" s="1614">
        <f t="shared" si="492"/>
        <v>0</v>
      </c>
      <c r="AK495" s="1912">
        <f t="shared" si="495"/>
        <v>0</v>
      </c>
      <c r="AP495" s="1893" t="s">
        <v>430</v>
      </c>
      <c r="AQ495" s="1531">
        <f t="shared" si="490"/>
        <v>0</v>
      </c>
      <c r="AR495" s="1532">
        <f t="shared" si="491"/>
        <v>0</v>
      </c>
      <c r="AT495" s="10"/>
      <c r="AU495" s="10"/>
    </row>
    <row r="496" spans="2:47">
      <c r="B496" s="2300" t="s">
        <v>9</v>
      </c>
      <c r="C496" s="658" t="s">
        <v>790</v>
      </c>
      <c r="D496" s="1599">
        <v>17</v>
      </c>
      <c r="E496" s="2699"/>
      <c r="F496" s="31"/>
      <c r="G496" s="2700"/>
      <c r="H496" s="1573" t="s">
        <v>82</v>
      </c>
      <c r="I496" s="2249">
        <v>2</v>
      </c>
      <c r="J496" s="2701">
        <v>2</v>
      </c>
      <c r="K496" s="2702" t="s">
        <v>759</v>
      </c>
      <c r="L496" s="2336">
        <v>1E-3</v>
      </c>
      <c r="M496" s="2072">
        <v>1E-3</v>
      </c>
      <c r="N496" s="38"/>
      <c r="O496" s="1894" t="s">
        <v>135</v>
      </c>
      <c r="P496" s="1895"/>
      <c r="Q496" s="1896"/>
      <c r="R496" s="1895">
        <f>L482</f>
        <v>0.15</v>
      </c>
      <c r="S496" s="1897">
        <f>M482</f>
        <v>0.15</v>
      </c>
      <c r="T496" s="1898"/>
      <c r="U496" s="1896"/>
      <c r="V496" s="1871">
        <f>P496+R496</f>
        <v>0.15</v>
      </c>
      <c r="W496" s="1869">
        <f t="shared" si="476"/>
        <v>0.15</v>
      </c>
      <c r="X496" s="1636">
        <f t="shared" si="477"/>
        <v>0.15</v>
      </c>
      <c r="Y496" s="1869">
        <f t="shared" si="478"/>
        <v>0.15</v>
      </c>
      <c r="AA496" s="1915" t="s">
        <v>432</v>
      </c>
      <c r="AB496" s="1925">
        <f t="shared" ref="AB496:AG496" si="496">AB493+AB494+AB495</f>
        <v>0</v>
      </c>
      <c r="AC496" s="1633">
        <f t="shared" si="496"/>
        <v>0</v>
      </c>
      <c r="AD496" s="1926">
        <f t="shared" si="496"/>
        <v>26.8</v>
      </c>
      <c r="AE496" s="1630">
        <f t="shared" si="496"/>
        <v>25</v>
      </c>
      <c r="AF496" s="1925">
        <f t="shared" si="496"/>
        <v>0</v>
      </c>
      <c r="AG496" s="1633">
        <f t="shared" si="496"/>
        <v>0</v>
      </c>
      <c r="AH496" s="1631">
        <f t="shared" si="494"/>
        <v>26.8</v>
      </c>
      <c r="AI496" s="1632">
        <f t="shared" si="494"/>
        <v>25</v>
      </c>
      <c r="AJ496" s="1631">
        <f t="shared" si="492"/>
        <v>26.8</v>
      </c>
      <c r="AK496" s="1633">
        <f t="shared" si="495"/>
        <v>25</v>
      </c>
      <c r="AP496" s="1905" t="s">
        <v>431</v>
      </c>
      <c r="AQ496" s="1618">
        <f t="shared" si="490"/>
        <v>0</v>
      </c>
      <c r="AR496" s="1619">
        <f t="shared" si="491"/>
        <v>0</v>
      </c>
      <c r="AT496" s="10"/>
      <c r="AU496" s="10"/>
    </row>
    <row r="497" spans="2:47">
      <c r="B497" s="1583"/>
      <c r="C497" s="2614"/>
      <c r="D497" s="1483"/>
      <c r="E497" s="1583"/>
      <c r="F497" s="38"/>
      <c r="G497" s="1584"/>
      <c r="H497" s="1573" t="s">
        <v>164</v>
      </c>
      <c r="I497" s="2703" t="s">
        <v>649</v>
      </c>
      <c r="J497" s="2611">
        <v>2</v>
      </c>
      <c r="K497" s="658" t="s">
        <v>83</v>
      </c>
      <c r="L497" s="2703">
        <v>0.16</v>
      </c>
      <c r="M497" s="1575">
        <v>0.16</v>
      </c>
      <c r="N497" s="38"/>
      <c r="O497" s="1894" t="s">
        <v>462</v>
      </c>
      <c r="P497" s="1895"/>
      <c r="Q497" s="1896"/>
      <c r="R497" s="1895"/>
      <c r="S497" s="1897"/>
      <c r="T497" s="1898">
        <f>L496</f>
        <v>1E-3</v>
      </c>
      <c r="U497" s="1896">
        <f>M496</f>
        <v>1E-3</v>
      </c>
      <c r="V497" s="1871">
        <f>P497+R497</f>
        <v>0</v>
      </c>
      <c r="W497" s="1869">
        <f t="shared" si="476"/>
        <v>0</v>
      </c>
      <c r="X497" s="1636">
        <f>R497+T497</f>
        <v>1E-3</v>
      </c>
      <c r="Y497" s="1869">
        <f t="shared" si="478"/>
        <v>1E-3</v>
      </c>
      <c r="AA497" s="1927" t="s">
        <v>424</v>
      </c>
      <c r="AB497" s="1505"/>
      <c r="AC497" s="1928"/>
      <c r="AD497" s="1509">
        <f>I474</f>
        <v>46.48</v>
      </c>
      <c r="AE497" s="1929">
        <f>J474</f>
        <v>39.51</v>
      </c>
      <c r="AF497" s="1505"/>
      <c r="AG497" s="1928"/>
      <c r="AH497" s="1509"/>
      <c r="AI497" s="1930">
        <f>AC497+AE497</f>
        <v>39.51</v>
      </c>
      <c r="AJ497" s="1509">
        <f t="shared" si="492"/>
        <v>46.48</v>
      </c>
      <c r="AK497" s="1931">
        <f t="shared" si="495"/>
        <v>39.51</v>
      </c>
      <c r="AP497" s="1915" t="s">
        <v>432</v>
      </c>
      <c r="AQ497" s="1631">
        <f t="shared" si="490"/>
        <v>26.8</v>
      </c>
      <c r="AR497" s="1629">
        <f t="shared" si="491"/>
        <v>25</v>
      </c>
      <c r="AS497" s="1916"/>
      <c r="AT497" s="10"/>
      <c r="AU497" s="10"/>
    </row>
    <row r="498" spans="2:47">
      <c r="B498" s="1583"/>
      <c r="C498" s="2614"/>
      <c r="D498" s="1483"/>
      <c r="E498" s="1583"/>
      <c r="F498" s="38"/>
      <c r="G498" s="1584"/>
      <c r="H498" s="2055" t="s">
        <v>760</v>
      </c>
      <c r="I498" s="2697">
        <v>3</v>
      </c>
      <c r="J498" s="2698">
        <v>3</v>
      </c>
      <c r="K498" s="658" t="s">
        <v>50</v>
      </c>
      <c r="L498" s="2697">
        <v>1.6</v>
      </c>
      <c r="M498" s="2088">
        <v>1.6</v>
      </c>
      <c r="N498" s="38"/>
      <c r="O498" s="1286" t="s">
        <v>98</v>
      </c>
      <c r="P498" s="1918"/>
      <c r="Q498" s="1919"/>
      <c r="R498" s="2704">
        <f>I477</f>
        <v>4.4000000000000004</v>
      </c>
      <c r="S498" s="1920">
        <f>J477</f>
        <v>4.4000000000000004</v>
      </c>
      <c r="T498" s="1921">
        <f>I498</f>
        <v>3</v>
      </c>
      <c r="U498" s="1922">
        <f>J498</f>
        <v>3</v>
      </c>
      <c r="V498" s="1923">
        <f>P498+R498</f>
        <v>4.4000000000000004</v>
      </c>
      <c r="W498" s="1924">
        <f t="shared" si="476"/>
        <v>4.4000000000000004</v>
      </c>
      <c r="X498" s="1923">
        <f>R498+T498</f>
        <v>7.4</v>
      </c>
      <c r="Y498" s="1924">
        <f t="shared" si="478"/>
        <v>7.4</v>
      </c>
      <c r="AA498" s="1932" t="s">
        <v>425</v>
      </c>
      <c r="AB498" s="1610"/>
      <c r="AC498" s="1934"/>
      <c r="AD498" s="1614">
        <f>I475</f>
        <v>29</v>
      </c>
      <c r="AE498" s="1935">
        <f>J475</f>
        <v>24.15</v>
      </c>
      <c r="AF498" s="1610"/>
      <c r="AG498" s="1934"/>
      <c r="AH498" s="1614">
        <f>AB498+AD498</f>
        <v>29</v>
      </c>
      <c r="AI498" s="1936">
        <f>AC498+AE498</f>
        <v>24.15</v>
      </c>
      <c r="AJ498" s="1614">
        <f t="shared" si="492"/>
        <v>29</v>
      </c>
      <c r="AK498" s="1937">
        <f t="shared" si="495"/>
        <v>24.15</v>
      </c>
      <c r="AP498" s="1927" t="s">
        <v>273</v>
      </c>
      <c r="AQ498" s="1512">
        <f t="shared" si="490"/>
        <v>46.48</v>
      </c>
      <c r="AR498" s="1513">
        <f t="shared" si="491"/>
        <v>39.51</v>
      </c>
      <c r="AS498" s="1916"/>
      <c r="AT498" s="10"/>
      <c r="AU498" s="10"/>
    </row>
    <row r="499" spans="2:47">
      <c r="B499" s="2705" t="s">
        <v>401</v>
      </c>
      <c r="C499" s="2706"/>
      <c r="D499" s="2707">
        <f>D492+D496+100+20</f>
        <v>337</v>
      </c>
      <c r="E499" s="2708"/>
      <c r="F499" s="2618"/>
      <c r="G499" s="2638"/>
      <c r="H499" s="2709" t="s">
        <v>82</v>
      </c>
      <c r="I499" s="2710">
        <v>4</v>
      </c>
      <c r="J499" s="2711">
        <v>4</v>
      </c>
      <c r="K499" s="2618"/>
      <c r="L499" s="2618"/>
      <c r="M499" s="2638"/>
      <c r="N499" s="38"/>
      <c r="AA499" s="1939" t="s">
        <v>421</v>
      </c>
      <c r="AB499" s="1949">
        <f t="shared" ref="AB499:AG499" si="497">SUM(AB497:AB498)</f>
        <v>0</v>
      </c>
      <c r="AC499" s="1950">
        <f t="shared" si="497"/>
        <v>0</v>
      </c>
      <c r="AD499" s="1951">
        <f t="shared" si="497"/>
        <v>75.47999999999999</v>
      </c>
      <c r="AE499" s="1941">
        <f t="shared" si="497"/>
        <v>63.66</v>
      </c>
      <c r="AF499" s="1949">
        <f t="shared" si="497"/>
        <v>0</v>
      </c>
      <c r="AG499" s="1950">
        <f t="shared" si="497"/>
        <v>0</v>
      </c>
      <c r="AH499" s="1940">
        <f>AB499+AD499</f>
        <v>75.47999999999999</v>
      </c>
      <c r="AI499" s="1952">
        <f>AC499+AE499</f>
        <v>63.66</v>
      </c>
      <c r="AJ499" s="1940">
        <f t="shared" si="492"/>
        <v>75.47999999999999</v>
      </c>
      <c r="AK499" s="1953">
        <f t="shared" si="495"/>
        <v>63.66</v>
      </c>
      <c r="AP499" s="1932" t="s">
        <v>152</v>
      </c>
      <c r="AQ499" s="1618">
        <f t="shared" si="490"/>
        <v>29</v>
      </c>
      <c r="AR499" s="1619">
        <f t="shared" si="491"/>
        <v>24.15</v>
      </c>
      <c r="AS499" s="1916"/>
      <c r="AT499" s="10"/>
      <c r="AU499" s="10"/>
    </row>
    <row r="500" spans="2:47">
      <c r="N500" s="38"/>
      <c r="O500" s="1668" t="s">
        <v>488</v>
      </c>
      <c r="P500" s="1787"/>
      <c r="Q500" s="1788"/>
      <c r="AA500" s="1955" t="s">
        <v>271</v>
      </c>
      <c r="AB500" s="1887"/>
      <c r="AC500" s="1957"/>
      <c r="AD500" s="1889"/>
      <c r="AE500" s="1958"/>
      <c r="AF500" s="1887"/>
      <c r="AG500" s="1957"/>
      <c r="AH500" s="1509"/>
      <c r="AI500" s="1959"/>
      <c r="AJ500" s="1509">
        <f t="shared" si="492"/>
        <v>0</v>
      </c>
      <c r="AK500" s="1960"/>
      <c r="AP500" s="1939" t="s">
        <v>421</v>
      </c>
      <c r="AQ500" s="1940">
        <f t="shared" si="490"/>
        <v>75.47999999999999</v>
      </c>
      <c r="AR500" s="1941">
        <f t="shared" si="491"/>
        <v>63.66</v>
      </c>
      <c r="AS500" s="38"/>
      <c r="AT500" s="10"/>
      <c r="AU500" s="10"/>
    </row>
    <row r="501" spans="2:47">
      <c r="M501" s="10"/>
      <c r="N501" s="38"/>
      <c r="O501" s="2089" t="s">
        <v>100</v>
      </c>
      <c r="P501" s="2090" t="s">
        <v>101</v>
      </c>
      <c r="Q501" s="2091" t="s">
        <v>102</v>
      </c>
      <c r="S501" s="1947"/>
      <c r="U501" s="1947"/>
      <c r="W501" s="1948"/>
      <c r="Y501" s="1948"/>
      <c r="AA501" s="1962" t="s">
        <v>103</v>
      </c>
      <c r="AB501" s="1899"/>
      <c r="AC501" s="1965"/>
      <c r="AD501" s="1901"/>
      <c r="AE501" s="1966"/>
      <c r="AF501" s="1899"/>
      <c r="AG501" s="1965"/>
      <c r="AH501" s="1528">
        <f t="shared" ref="AH501:AI503" si="498">AB501+AD501</f>
        <v>0</v>
      </c>
      <c r="AI501" s="1967">
        <f t="shared" si="498"/>
        <v>0</v>
      </c>
      <c r="AJ501" s="1528">
        <f t="shared" si="492"/>
        <v>0</v>
      </c>
      <c r="AK501" s="1968">
        <f>AE501+AG501</f>
        <v>0</v>
      </c>
      <c r="AP501" s="2543" t="s">
        <v>271</v>
      </c>
      <c r="AQ501" s="1596">
        <f t="shared" si="490"/>
        <v>0</v>
      </c>
      <c r="AR501" s="2544">
        <f t="shared" si="491"/>
        <v>0</v>
      </c>
      <c r="AS501" s="38"/>
      <c r="AT501" s="10"/>
      <c r="AU501" s="10"/>
    </row>
    <row r="502" spans="2:47">
      <c r="B502" s="4"/>
      <c r="M502" s="10"/>
      <c r="N502" s="38"/>
      <c r="O502" s="2491" t="s">
        <v>246</v>
      </c>
      <c r="P502" s="2492">
        <v>120</v>
      </c>
      <c r="Q502" s="2712">
        <v>120</v>
      </c>
      <c r="S502" s="1947"/>
      <c r="U502" s="1947"/>
      <c r="W502" s="1948"/>
      <c r="Y502" s="1948"/>
      <c r="AA502" s="1969" t="s">
        <v>272</v>
      </c>
      <c r="AB502" s="1907"/>
      <c r="AC502" s="1970"/>
      <c r="AD502" s="1909"/>
      <c r="AE502" s="2174"/>
      <c r="AF502" s="1907"/>
      <c r="AG502" s="1970"/>
      <c r="AH502" s="1614">
        <f t="shared" si="498"/>
        <v>0</v>
      </c>
      <c r="AI502" s="1972">
        <f t="shared" si="498"/>
        <v>0</v>
      </c>
      <c r="AJ502" s="1614">
        <f t="shared" si="492"/>
        <v>0</v>
      </c>
      <c r="AK502" s="1973">
        <f>AE502+AG502</f>
        <v>0</v>
      </c>
      <c r="AN502" s="1938"/>
      <c r="AO502" s="12"/>
      <c r="AP502" s="1962" t="s">
        <v>103</v>
      </c>
      <c r="AQ502" s="1531">
        <f t="shared" si="490"/>
        <v>0</v>
      </c>
      <c r="AR502" s="1532">
        <f t="shared" si="491"/>
        <v>0</v>
      </c>
      <c r="AS502" s="38"/>
      <c r="AT502" s="10"/>
      <c r="AU502" s="10"/>
    </row>
    <row r="503" spans="2:47">
      <c r="B503" s="48"/>
      <c r="M503" s="10"/>
      <c r="N503" s="38"/>
      <c r="O503" s="38"/>
      <c r="Q503" s="1963"/>
      <c r="S503" s="1963"/>
      <c r="U503" s="1963"/>
      <c r="W503" s="1964"/>
      <c r="Y503" s="1964"/>
      <c r="AA503" s="1978" t="s">
        <v>422</v>
      </c>
      <c r="AB503" s="1979">
        <f t="shared" ref="AB503:AG503" si="499">AB500+AB501+AB502</f>
        <v>0</v>
      </c>
      <c r="AC503" s="1878">
        <f t="shared" si="499"/>
        <v>0</v>
      </c>
      <c r="AD503" s="1979">
        <f t="shared" si="499"/>
        <v>0</v>
      </c>
      <c r="AE503" s="1878">
        <f t="shared" si="499"/>
        <v>0</v>
      </c>
      <c r="AF503" s="1979">
        <f t="shared" si="499"/>
        <v>0</v>
      </c>
      <c r="AG503" s="1878">
        <f t="shared" si="499"/>
        <v>0</v>
      </c>
      <c r="AH503" s="1877">
        <f t="shared" si="498"/>
        <v>0</v>
      </c>
      <c r="AI503" s="1879">
        <f t="shared" si="498"/>
        <v>0</v>
      </c>
      <c r="AJ503" s="1877">
        <f t="shared" si="492"/>
        <v>0</v>
      </c>
      <c r="AK503" s="1880">
        <f>AE503+AG503</f>
        <v>0</v>
      </c>
      <c r="AN503" s="1938"/>
      <c r="AO503" s="1954"/>
      <c r="AP503" s="2547" t="s">
        <v>272</v>
      </c>
      <c r="AQ503" s="1913">
        <f t="shared" si="490"/>
        <v>0</v>
      </c>
      <c r="AR503" s="2548">
        <f t="shared" si="491"/>
        <v>0</v>
      </c>
      <c r="AS503" s="38"/>
      <c r="AT503" s="10"/>
      <c r="AU503" s="10"/>
    </row>
    <row r="504" spans="2:47">
      <c r="B504" s="10"/>
      <c r="M504" s="10"/>
      <c r="N504" s="2713"/>
      <c r="AA504" t="s">
        <v>402</v>
      </c>
      <c r="AP504" s="1987"/>
      <c r="AQ504" s="38"/>
      <c r="AR504" s="10"/>
    </row>
    <row r="505" spans="2:47">
      <c r="C505" s="1455" t="s">
        <v>240</v>
      </c>
      <c r="G505" s="2"/>
      <c r="H505" s="2"/>
      <c r="I505" s="2"/>
      <c r="L505" s="2"/>
      <c r="N505" s="1483"/>
      <c r="AA505" s="74" t="s">
        <v>458</v>
      </c>
      <c r="AB505" s="73" t="s">
        <v>450</v>
      </c>
      <c r="AG505" s="1462" t="s">
        <v>142</v>
      </c>
      <c r="AI505" s="85" t="s">
        <v>403</v>
      </c>
      <c r="AJ505" s="83"/>
      <c r="AM505" s="10"/>
      <c r="AP505" s="10"/>
      <c r="AQ505" s="10"/>
      <c r="AR505" s="10"/>
      <c r="AT505" s="1463"/>
      <c r="AU505" s="1464"/>
    </row>
    <row r="506" spans="2:47" ht="15.5">
      <c r="D506" s="2514" t="s">
        <v>577</v>
      </c>
      <c r="L506" s="2515" t="s">
        <v>118</v>
      </c>
      <c r="N506" s="38"/>
      <c r="O506" t="s">
        <v>402</v>
      </c>
      <c r="AM506" s="999" t="s">
        <v>412</v>
      </c>
      <c r="AP506" s="1474" t="s">
        <v>321</v>
      </c>
      <c r="AQ506" s="1478" t="s">
        <v>413</v>
      </c>
      <c r="AR506" s="1479"/>
      <c r="AS506" s="10"/>
      <c r="AT506" s="1469"/>
      <c r="AU506" s="1469"/>
    </row>
    <row r="507" spans="2:47">
      <c r="B507" s="2" t="s">
        <v>235</v>
      </c>
      <c r="C507" s="2"/>
      <c r="D507" s="1465"/>
      <c r="F507" s="1462" t="s">
        <v>142</v>
      </c>
      <c r="I507" s="1466"/>
      <c r="J507" t="s">
        <v>1075</v>
      </c>
      <c r="K507" s="1468"/>
      <c r="N507" s="38"/>
      <c r="O507" s="74" t="s">
        <v>458</v>
      </c>
      <c r="P507" s="73" t="s">
        <v>450</v>
      </c>
      <c r="U507" s="1462" t="s">
        <v>142</v>
      </c>
      <c r="W507" s="85" t="s">
        <v>403</v>
      </c>
      <c r="X507" s="83"/>
      <c r="Y507" s="1473"/>
      <c r="AA507" s="1474" t="s">
        <v>321</v>
      </c>
      <c r="AB507" s="1475" t="s">
        <v>404</v>
      </c>
      <c r="AC507" s="1476"/>
      <c r="AD507" s="1475" t="s">
        <v>405</v>
      </c>
      <c r="AE507" s="1476"/>
      <c r="AF507" s="1475" t="s">
        <v>406</v>
      </c>
      <c r="AG507" s="1476"/>
      <c r="AH507" s="1475" t="s">
        <v>410</v>
      </c>
      <c r="AI507" s="1476"/>
      <c r="AJ507" s="1477" t="s">
        <v>411</v>
      </c>
      <c r="AK507" s="1476"/>
      <c r="AM507" s="10"/>
      <c r="AO507" s="10"/>
      <c r="AP507" s="203"/>
      <c r="AQ507" s="1491" t="s">
        <v>101</v>
      </c>
      <c r="AR507" s="1492" t="s">
        <v>102</v>
      </c>
      <c r="AT507" s="1469"/>
      <c r="AU507" s="1469"/>
    </row>
    <row r="508" spans="2:47">
      <c r="N508" s="38"/>
      <c r="AA508" s="1484" t="s">
        <v>437</v>
      </c>
      <c r="AB508" s="1485" t="s">
        <v>101</v>
      </c>
      <c r="AC508" s="1486" t="s">
        <v>102</v>
      </c>
      <c r="AD508" s="1487" t="s">
        <v>101</v>
      </c>
      <c r="AE508" s="1488" t="s">
        <v>102</v>
      </c>
      <c r="AF508" s="1487" t="s">
        <v>101</v>
      </c>
      <c r="AG508" s="1488" t="s">
        <v>102</v>
      </c>
      <c r="AH508" s="1485" t="s">
        <v>101</v>
      </c>
      <c r="AI508" s="1489" t="s">
        <v>102</v>
      </c>
      <c r="AJ508" s="1490" t="s">
        <v>101</v>
      </c>
      <c r="AK508" s="1489" t="s">
        <v>102</v>
      </c>
      <c r="AM508" s="203"/>
      <c r="AO508" s="1150"/>
      <c r="AP508" s="1504" t="s">
        <v>69</v>
      </c>
      <c r="AQ508" s="1512">
        <f t="shared" ref="AQ508:AQ531" si="500">AB509+AD509+AF509</f>
        <v>0</v>
      </c>
      <c r="AR508" s="1513">
        <f t="shared" ref="AR508:AR531" si="501">AC509+AE509+AG509</f>
        <v>0</v>
      </c>
      <c r="AT508" s="17"/>
      <c r="AU508" s="17"/>
    </row>
    <row r="509" spans="2:47">
      <c r="B509" s="2"/>
      <c r="C509" s="2"/>
      <c r="D509" s="1465"/>
      <c r="F509" s="1462"/>
      <c r="I509" s="1466"/>
      <c r="K509" s="1468"/>
      <c r="N509" s="1483"/>
      <c r="O509" s="1501" t="s">
        <v>441</v>
      </c>
      <c r="P509" s="1502"/>
      <c r="Q509" s="1502"/>
      <c r="R509" s="1502"/>
      <c r="S509" s="1502"/>
      <c r="T509" s="1502"/>
      <c r="U509" s="1502"/>
      <c r="V509" s="1502"/>
      <c r="W509" s="1502"/>
      <c r="X509" s="1502"/>
      <c r="Y509" s="1503"/>
      <c r="AA509" s="1504" t="s">
        <v>69</v>
      </c>
      <c r="AB509" s="1505"/>
      <c r="AC509" s="1506"/>
      <c r="AD509" s="1505"/>
      <c r="AE509" s="1507"/>
      <c r="AF509" s="1505"/>
      <c r="AG509" s="1508"/>
      <c r="AH509" s="1509">
        <f t="shared" ref="AH509:AH518" si="502">AB509+AD509</f>
        <v>0</v>
      </c>
      <c r="AI509" s="1510">
        <f t="shared" ref="AI509:AI518" si="503">AC509+AE509</f>
        <v>0</v>
      </c>
      <c r="AJ509" s="1509">
        <f t="shared" ref="AJ509:AJ518" si="504">AD509+AF509</f>
        <v>0</v>
      </c>
      <c r="AK509" s="1511">
        <f t="shared" ref="AK509:AK518" si="505">AE509+AG509</f>
        <v>0</v>
      </c>
      <c r="AM509" s="1474" t="s">
        <v>321</v>
      </c>
      <c r="AN509" s="1568" t="s">
        <v>413</v>
      </c>
      <c r="AO509" s="1569"/>
      <c r="AP509" s="1504" t="s">
        <v>71</v>
      </c>
      <c r="AQ509" s="1531">
        <f t="shared" si="500"/>
        <v>3.9</v>
      </c>
      <c r="AR509" s="1532">
        <f t="shared" si="501"/>
        <v>3.9</v>
      </c>
      <c r="AT509" s="17"/>
      <c r="AU509" s="17"/>
    </row>
    <row r="510" spans="2:47">
      <c r="B510" s="1455"/>
      <c r="C510" s="1455"/>
      <c r="G510" s="2"/>
      <c r="H510" s="2"/>
      <c r="I510" s="2"/>
      <c r="J510" s="2714"/>
      <c r="L510" s="2"/>
      <c r="N510" s="1483"/>
      <c r="O510" s="562"/>
      <c r="P510" s="35" t="s">
        <v>442</v>
      </c>
      <c r="Q510" s="35"/>
      <c r="R510" s="35"/>
      <c r="S510" s="35"/>
      <c r="T510" s="35"/>
      <c r="U510" s="35"/>
      <c r="V510" s="35"/>
      <c r="W510" s="35"/>
      <c r="X510" s="35"/>
      <c r="Y510" s="1522"/>
      <c r="AA510" s="1504" t="s">
        <v>71</v>
      </c>
      <c r="AB510" s="1525"/>
      <c r="AC510" s="1567"/>
      <c r="AD510" s="1525"/>
      <c r="AE510" s="1526"/>
      <c r="AF510" s="1525">
        <f>F549</f>
        <v>3.9</v>
      </c>
      <c r="AG510" s="1527">
        <f>G549</f>
        <v>3.9</v>
      </c>
      <c r="AH510" s="1528">
        <f t="shared" si="502"/>
        <v>0</v>
      </c>
      <c r="AI510" s="1529">
        <f t="shared" si="503"/>
        <v>0</v>
      </c>
      <c r="AJ510" s="1528">
        <f t="shared" si="504"/>
        <v>3.9</v>
      </c>
      <c r="AK510" s="1530">
        <f t="shared" si="505"/>
        <v>3.9</v>
      </c>
      <c r="AM510" s="204"/>
      <c r="AN510" s="1579" t="s">
        <v>101</v>
      </c>
      <c r="AO510" s="1580" t="s">
        <v>102</v>
      </c>
      <c r="AP510" s="1504" t="s">
        <v>72</v>
      </c>
      <c r="AQ510" s="1531">
        <f t="shared" si="500"/>
        <v>0</v>
      </c>
      <c r="AR510" s="1532">
        <f t="shared" si="501"/>
        <v>0</v>
      </c>
      <c r="AT510" s="10"/>
      <c r="AU510" s="10"/>
    </row>
    <row r="511" spans="2:47">
      <c r="B511" s="1470" t="s">
        <v>2</v>
      </c>
      <c r="C511" s="905" t="s">
        <v>3</v>
      </c>
      <c r="D511" s="1471" t="s">
        <v>4</v>
      </c>
      <c r="E511" s="355" t="s">
        <v>61</v>
      </c>
      <c r="F511" s="484"/>
      <c r="G511" s="484"/>
      <c r="H511" s="484"/>
      <c r="I511" s="484"/>
      <c r="J511" s="484"/>
      <c r="K511" s="484"/>
      <c r="L511" s="484"/>
      <c r="M511" s="171"/>
      <c r="N511" s="1483"/>
      <c r="AA511" s="1504" t="s">
        <v>72</v>
      </c>
      <c r="AB511" s="1543"/>
      <c r="AC511" s="1524"/>
      <c r="AD511" s="1543"/>
      <c r="AE511" s="1544"/>
      <c r="AF511" s="1543"/>
      <c r="AG511" s="1545"/>
      <c r="AH511" s="1528">
        <f t="shared" si="502"/>
        <v>0</v>
      </c>
      <c r="AI511" s="1529">
        <f t="shared" si="503"/>
        <v>0</v>
      </c>
      <c r="AJ511" s="1528">
        <f t="shared" si="504"/>
        <v>0</v>
      </c>
      <c r="AK511" s="1530">
        <f t="shared" si="505"/>
        <v>0</v>
      </c>
      <c r="AM511" s="2008" t="s">
        <v>133</v>
      </c>
      <c r="AN511" s="1596">
        <f t="shared" ref="AN511:AN516" si="506">P515+R515+T515</f>
        <v>80</v>
      </c>
      <c r="AO511" s="1597">
        <f t="shared" ref="AO511:AO516" si="507">Q515+S515+U515</f>
        <v>80</v>
      </c>
      <c r="AP511" s="1504" t="s">
        <v>73</v>
      </c>
      <c r="AQ511" s="1531">
        <f t="shared" si="500"/>
        <v>0</v>
      </c>
      <c r="AR511" s="1532">
        <f t="shared" si="501"/>
        <v>0</v>
      </c>
      <c r="AT511" s="10"/>
      <c r="AU511" s="10"/>
    </row>
    <row r="512" spans="2:47">
      <c r="B512" s="1480" t="s">
        <v>5</v>
      </c>
      <c r="C512"/>
      <c r="D512" s="1481" t="s">
        <v>62</v>
      </c>
      <c r="E512" s="778"/>
      <c r="F512" s="10"/>
      <c r="G512" s="10"/>
      <c r="H512" s="10"/>
      <c r="I512" s="10"/>
      <c r="J512" s="10"/>
      <c r="K512" s="10"/>
      <c r="L512" s="10"/>
      <c r="M512" s="1482"/>
      <c r="N512" s="1483"/>
      <c r="AA512" s="1504" t="s">
        <v>73</v>
      </c>
      <c r="AB512" s="1525"/>
      <c r="AC512" s="1556"/>
      <c r="AD512" s="1525"/>
      <c r="AE512" s="1544"/>
      <c r="AF512" s="1525"/>
      <c r="AG512" s="1545"/>
      <c r="AH512" s="1528">
        <f t="shared" si="502"/>
        <v>0</v>
      </c>
      <c r="AI512" s="1529">
        <f t="shared" si="503"/>
        <v>0</v>
      </c>
      <c r="AJ512" s="1528">
        <f t="shared" si="504"/>
        <v>0</v>
      </c>
      <c r="AK512" s="1530">
        <f t="shared" si="505"/>
        <v>0</v>
      </c>
      <c r="AM512" s="1414" t="s">
        <v>132</v>
      </c>
      <c r="AN512" s="1531">
        <f t="shared" si="506"/>
        <v>90</v>
      </c>
      <c r="AO512" s="1617">
        <f t="shared" si="507"/>
        <v>90</v>
      </c>
      <c r="AP512" s="1504" t="s">
        <v>75</v>
      </c>
      <c r="AQ512" s="1531">
        <f t="shared" si="500"/>
        <v>37.5</v>
      </c>
      <c r="AR512" s="1532">
        <f t="shared" si="501"/>
        <v>37.5</v>
      </c>
      <c r="AT512" s="10"/>
      <c r="AU512" s="10"/>
    </row>
    <row r="513" spans="2:47" ht="15.5">
      <c r="B513" s="1988" t="s">
        <v>290</v>
      </c>
      <c r="C513" s="484"/>
      <c r="D513" s="2468"/>
      <c r="E513" s="2715"/>
      <c r="F513" s="2716" t="s">
        <v>993</v>
      </c>
      <c r="G513" s="1664"/>
      <c r="H513" s="1787"/>
      <c r="I513" s="1787"/>
      <c r="J513" s="1788"/>
      <c r="K513" s="2105" t="s">
        <v>374</v>
      </c>
      <c r="L513" s="2246"/>
      <c r="M513" s="1788"/>
      <c r="N513" s="1483"/>
      <c r="O513" s="1474" t="s">
        <v>321</v>
      </c>
      <c r="P513" s="1475" t="s">
        <v>404</v>
      </c>
      <c r="Q513" s="1476"/>
      <c r="R513" s="1475" t="s">
        <v>405</v>
      </c>
      <c r="S513" s="1476"/>
      <c r="T513" s="1475" t="s">
        <v>406</v>
      </c>
      <c r="U513" s="1476"/>
      <c r="V513" s="1475" t="s">
        <v>407</v>
      </c>
      <c r="W513" s="1476"/>
      <c r="X513" s="1475" t="s">
        <v>408</v>
      </c>
      <c r="Y513" s="1476"/>
      <c r="AA513" s="1504" t="s">
        <v>75</v>
      </c>
      <c r="AB513" s="1525"/>
      <c r="AC513" s="1567"/>
      <c r="AD513" s="1525">
        <f>I536</f>
        <v>37.5</v>
      </c>
      <c r="AE513" s="1526">
        <f>J536</f>
        <v>37.5</v>
      </c>
      <c r="AF513" s="1525"/>
      <c r="AG513" s="1527"/>
      <c r="AH513" s="1528">
        <f t="shared" si="502"/>
        <v>37.5</v>
      </c>
      <c r="AI513" s="1529">
        <f t="shared" si="503"/>
        <v>37.5</v>
      </c>
      <c r="AJ513" s="1528">
        <f t="shared" si="504"/>
        <v>37.5</v>
      </c>
      <c r="AK513" s="1530">
        <f t="shared" si="505"/>
        <v>37.5</v>
      </c>
      <c r="AM513" s="1414" t="s">
        <v>79</v>
      </c>
      <c r="AN513" s="1531">
        <f t="shared" si="506"/>
        <v>15.940000000000001</v>
      </c>
      <c r="AO513" s="1617">
        <f t="shared" si="507"/>
        <v>15.940000000000001</v>
      </c>
      <c r="AP513" s="1504" t="s">
        <v>76</v>
      </c>
      <c r="AQ513" s="1531">
        <f t="shared" si="500"/>
        <v>0</v>
      </c>
      <c r="AR513" s="1532">
        <f t="shared" si="501"/>
        <v>0</v>
      </c>
      <c r="AT513" s="10"/>
      <c r="AU513" s="10"/>
    </row>
    <row r="514" spans="2:47">
      <c r="B514" s="355"/>
      <c r="C514" s="404" t="s">
        <v>158</v>
      </c>
      <c r="D514" s="171"/>
      <c r="E514" s="2717" t="s">
        <v>100</v>
      </c>
      <c r="F514" s="2718" t="s">
        <v>101</v>
      </c>
      <c r="G514" s="2719" t="s">
        <v>102</v>
      </c>
      <c r="H514" s="2717" t="s">
        <v>100</v>
      </c>
      <c r="I514" s="2718" t="s">
        <v>101</v>
      </c>
      <c r="J514" s="2719" t="s">
        <v>102</v>
      </c>
      <c r="K514" s="1540" t="s">
        <v>100</v>
      </c>
      <c r="L514" s="2090" t="s">
        <v>101</v>
      </c>
      <c r="M514" s="2091" t="s">
        <v>102</v>
      </c>
      <c r="N514" s="1483"/>
      <c r="O514" s="204"/>
      <c r="P514" s="1485" t="s">
        <v>101</v>
      </c>
      <c r="Q514" s="1489" t="s">
        <v>102</v>
      </c>
      <c r="R514" s="1485" t="s">
        <v>101</v>
      </c>
      <c r="S514" s="1489" t="s">
        <v>102</v>
      </c>
      <c r="T514" s="1485" t="s">
        <v>101</v>
      </c>
      <c r="U514" s="1489" t="s">
        <v>102</v>
      </c>
      <c r="V514" s="1485" t="s">
        <v>101</v>
      </c>
      <c r="W514" s="1489" t="s">
        <v>102</v>
      </c>
      <c r="X514" s="1485" t="s">
        <v>101</v>
      </c>
      <c r="Y514" s="1486" t="s">
        <v>102</v>
      </c>
      <c r="AA514" s="1504" t="s">
        <v>76</v>
      </c>
      <c r="AB514" s="1525"/>
      <c r="AC514" s="1578"/>
      <c r="AD514" s="1525"/>
      <c r="AE514" s="1526"/>
      <c r="AF514" s="1525"/>
      <c r="AG514" s="1527"/>
      <c r="AH514" s="1528">
        <f t="shared" si="502"/>
        <v>0</v>
      </c>
      <c r="AI514" s="1529">
        <f t="shared" si="503"/>
        <v>0</v>
      </c>
      <c r="AJ514" s="1528">
        <f t="shared" si="504"/>
        <v>0</v>
      </c>
      <c r="AK514" s="1530">
        <f t="shared" si="505"/>
        <v>0</v>
      </c>
      <c r="AM514" s="1635" t="s">
        <v>414</v>
      </c>
      <c r="AN514" s="1649">
        <f t="shared" si="506"/>
        <v>41.4</v>
      </c>
      <c r="AO514" s="1640">
        <f t="shared" si="507"/>
        <v>41.4</v>
      </c>
      <c r="AP514" s="1595" t="s">
        <v>439</v>
      </c>
      <c r="AQ514" s="1531">
        <f t="shared" si="500"/>
        <v>0</v>
      </c>
      <c r="AR514" s="1532">
        <f t="shared" si="501"/>
        <v>0</v>
      </c>
    </row>
    <row r="515" spans="2:47">
      <c r="B515" s="2425" t="s">
        <v>384</v>
      </c>
      <c r="C515" s="2249" t="s">
        <v>374</v>
      </c>
      <c r="D515" s="1018">
        <v>60</v>
      </c>
      <c r="E515" s="2005" t="s">
        <v>237</v>
      </c>
      <c r="F515" s="2006">
        <v>123.31</v>
      </c>
      <c r="G515" s="2720">
        <v>87.5</v>
      </c>
      <c r="H515" s="256" t="s">
        <v>497</v>
      </c>
      <c r="I515" s="1620">
        <v>8.3800000000000008</v>
      </c>
      <c r="J515" s="2302">
        <v>8.3800000000000008</v>
      </c>
      <c r="K515" s="2255" t="s">
        <v>74</v>
      </c>
      <c r="L515" s="1696">
        <v>56.174999999999997</v>
      </c>
      <c r="M515" s="1697">
        <v>45</v>
      </c>
      <c r="N515" s="1483"/>
      <c r="O515" s="1588" t="s">
        <v>133</v>
      </c>
      <c r="P515" s="1589">
        <f>D519</f>
        <v>30</v>
      </c>
      <c r="Q515" s="1590">
        <f>D519</f>
        <v>30</v>
      </c>
      <c r="R515" s="1591">
        <f>D531</f>
        <v>30</v>
      </c>
      <c r="S515" s="1592">
        <f>D531</f>
        <v>30</v>
      </c>
      <c r="T515" s="1591">
        <f>D549</f>
        <v>20</v>
      </c>
      <c r="U515" s="1593">
        <f>D549</f>
        <v>20</v>
      </c>
      <c r="V515" s="1591">
        <f>P515+R515</f>
        <v>60</v>
      </c>
      <c r="W515" s="1594">
        <f>Q515+S515</f>
        <v>60</v>
      </c>
      <c r="X515" s="1591">
        <f>R515+T515</f>
        <v>50</v>
      </c>
      <c r="Y515" s="1592">
        <f>S515+U515</f>
        <v>50</v>
      </c>
      <c r="AA515" s="1595" t="s">
        <v>439</v>
      </c>
      <c r="AB515" s="1525"/>
      <c r="AC515" s="1567"/>
      <c r="AD515" s="1525"/>
      <c r="AE515" s="1526"/>
      <c r="AF515" s="1525"/>
      <c r="AG515" s="1527"/>
      <c r="AH515" s="1528">
        <f t="shared" si="502"/>
        <v>0</v>
      </c>
      <c r="AI515" s="1529">
        <f t="shared" si="503"/>
        <v>0</v>
      </c>
      <c r="AJ515" s="1528">
        <f t="shared" si="504"/>
        <v>0</v>
      </c>
      <c r="AK515" s="1530">
        <f t="shared" si="505"/>
        <v>0</v>
      </c>
      <c r="AM515" s="1414" t="s">
        <v>105</v>
      </c>
      <c r="AN515" s="1531">
        <f t="shared" si="506"/>
        <v>0</v>
      </c>
      <c r="AO515" s="1617">
        <f t="shared" si="507"/>
        <v>0</v>
      </c>
      <c r="AP515" s="1609" t="s">
        <v>438</v>
      </c>
      <c r="AQ515" s="1618">
        <f t="shared" si="500"/>
        <v>0</v>
      </c>
      <c r="AR515" s="1619">
        <f t="shared" si="501"/>
        <v>0</v>
      </c>
    </row>
    <row r="516" spans="2:47">
      <c r="B516" s="1676" t="s">
        <v>994</v>
      </c>
      <c r="C516" s="2433" t="s">
        <v>496</v>
      </c>
      <c r="D516" s="1104">
        <v>200</v>
      </c>
      <c r="E516" s="1716" t="s">
        <v>1062</v>
      </c>
      <c r="F516" s="10"/>
      <c r="G516" s="10"/>
      <c r="H516" s="2721" t="s">
        <v>1063</v>
      </c>
      <c r="I516" s="2722"/>
      <c r="J516" s="1762"/>
      <c r="K516" s="1720" t="s">
        <v>96</v>
      </c>
      <c r="L516" s="2259">
        <v>16.8</v>
      </c>
      <c r="M516" s="1561">
        <v>16.8</v>
      </c>
      <c r="N516" s="1483"/>
      <c r="O516" s="1414" t="s">
        <v>132</v>
      </c>
      <c r="P516" s="1605">
        <f>D518</f>
        <v>40</v>
      </c>
      <c r="Q516" s="1606">
        <f>D518</f>
        <v>40</v>
      </c>
      <c r="R516" s="1605">
        <f>D530</f>
        <v>50</v>
      </c>
      <c r="S516" s="1607">
        <f>D530</f>
        <v>50</v>
      </c>
      <c r="T516" s="1605"/>
      <c r="U516" s="1606"/>
      <c r="V516" s="1605">
        <f t="shared" ref="V516:V520" si="508">P516+R516</f>
        <v>90</v>
      </c>
      <c r="W516" s="1608">
        <f t="shared" ref="W516:W520" si="509">Q516+S516</f>
        <v>90</v>
      </c>
      <c r="X516" s="1605">
        <f t="shared" ref="X516:X520" si="510">R516+T516</f>
        <v>50</v>
      </c>
      <c r="Y516" s="1530">
        <f t="shared" ref="Y516:Y520" si="511">S516+U516</f>
        <v>50</v>
      </c>
      <c r="AA516" s="1609" t="s">
        <v>438</v>
      </c>
      <c r="AB516" s="1610"/>
      <c r="AC516" s="1611"/>
      <c r="AD516" s="1610"/>
      <c r="AE516" s="1612"/>
      <c r="AF516" s="1610"/>
      <c r="AG516" s="1613"/>
      <c r="AH516" s="1614">
        <f t="shared" si="502"/>
        <v>0</v>
      </c>
      <c r="AI516" s="1615">
        <f t="shared" si="503"/>
        <v>0</v>
      </c>
      <c r="AJ516" s="1614">
        <f t="shared" si="504"/>
        <v>0</v>
      </c>
      <c r="AK516" s="1616">
        <f t="shared" si="505"/>
        <v>0</v>
      </c>
      <c r="AM516" s="1201" t="s">
        <v>45</v>
      </c>
      <c r="AN516" s="1531">
        <f t="shared" si="506"/>
        <v>151.35</v>
      </c>
      <c r="AO516" s="1617">
        <f t="shared" si="507"/>
        <v>113.46</v>
      </c>
      <c r="AP516" s="1625" t="s">
        <v>423</v>
      </c>
      <c r="AQ516" s="1631">
        <f t="shared" si="500"/>
        <v>41.4</v>
      </c>
      <c r="AR516" s="1629">
        <f t="shared" si="501"/>
        <v>41.4</v>
      </c>
    </row>
    <row r="517" spans="2:47">
      <c r="B517" s="1723" t="s">
        <v>464</v>
      </c>
      <c r="C517" s="658" t="s">
        <v>122</v>
      </c>
      <c r="D517" s="380">
        <v>200</v>
      </c>
      <c r="E517" s="1752" t="s">
        <v>89</v>
      </c>
      <c r="F517" s="1620">
        <v>0.95</v>
      </c>
      <c r="G517" s="2362">
        <v>0.95</v>
      </c>
      <c r="H517" s="256" t="s">
        <v>82</v>
      </c>
      <c r="I517" s="2723">
        <v>2.31</v>
      </c>
      <c r="J517" s="2724">
        <v>2.31</v>
      </c>
      <c r="K517" s="1559" t="s">
        <v>162</v>
      </c>
      <c r="L517" s="538">
        <v>13.5</v>
      </c>
      <c r="M517" s="2075">
        <v>10.8</v>
      </c>
      <c r="N517" s="1483"/>
      <c r="O517" s="1414" t="s">
        <v>79</v>
      </c>
      <c r="P517" s="1605">
        <f>I518</f>
        <v>1.57</v>
      </c>
      <c r="Q517" s="2226">
        <f>J518</f>
        <v>1.57</v>
      </c>
      <c r="R517" s="1605">
        <f>I531</f>
        <v>2.4</v>
      </c>
      <c r="S517" s="1608">
        <f>J531</f>
        <v>2.4</v>
      </c>
      <c r="T517" s="1605">
        <f>F548+I548</f>
        <v>11.97</v>
      </c>
      <c r="U517" s="1624">
        <f>G548+J548</f>
        <v>11.97</v>
      </c>
      <c r="V517" s="1605">
        <f t="shared" si="508"/>
        <v>3.9699999999999998</v>
      </c>
      <c r="W517" s="1608">
        <f t="shared" si="509"/>
        <v>3.9699999999999998</v>
      </c>
      <c r="X517" s="1605">
        <f t="shared" si="510"/>
        <v>14.370000000000001</v>
      </c>
      <c r="Y517" s="1530">
        <f t="shared" si="511"/>
        <v>14.370000000000001</v>
      </c>
      <c r="AA517" s="1625" t="s">
        <v>423</v>
      </c>
      <c r="AB517" s="1626">
        <f t="shared" ref="AB517:AG517" si="512">SUM(AB509:AB516)</f>
        <v>0</v>
      </c>
      <c r="AC517" s="1627">
        <f t="shared" si="512"/>
        <v>0</v>
      </c>
      <c r="AD517" s="1628">
        <f t="shared" si="512"/>
        <v>37.5</v>
      </c>
      <c r="AE517" s="1629">
        <f t="shared" si="512"/>
        <v>37.5</v>
      </c>
      <c r="AF517" s="1626">
        <f t="shared" si="512"/>
        <v>3.9</v>
      </c>
      <c r="AG517" s="1630">
        <f t="shared" si="512"/>
        <v>3.9</v>
      </c>
      <c r="AH517" s="1631">
        <f t="shared" si="502"/>
        <v>37.5</v>
      </c>
      <c r="AI517" s="1632">
        <f t="shared" si="503"/>
        <v>37.5</v>
      </c>
      <c r="AJ517" s="1631">
        <f t="shared" si="504"/>
        <v>41.4</v>
      </c>
      <c r="AK517" s="1633">
        <f t="shared" si="505"/>
        <v>41.4</v>
      </c>
      <c r="AM517" s="1679" t="s">
        <v>953</v>
      </c>
      <c r="AN517" s="2227">
        <f t="shared" ref="AN517:AN545" si="513">P521+R521+T521</f>
        <v>364.94099999999997</v>
      </c>
      <c r="AO517" s="1685">
        <f t="shared" ref="AO517:AO545" si="514">Q521+S521+U521</f>
        <v>284.09999999999997</v>
      </c>
      <c r="AP517" s="1641" t="s">
        <v>934</v>
      </c>
      <c r="AQ517" s="1650">
        <f t="shared" si="500"/>
        <v>0</v>
      </c>
      <c r="AR517" s="1651">
        <f t="shared" si="501"/>
        <v>0</v>
      </c>
    </row>
    <row r="518" spans="2:47">
      <c r="B518" s="1723" t="s">
        <v>9</v>
      </c>
      <c r="C518" s="658" t="s">
        <v>10</v>
      </c>
      <c r="D518" s="380">
        <v>40</v>
      </c>
      <c r="E518" s="1559" t="s">
        <v>173</v>
      </c>
      <c r="F518" s="1620">
        <v>129.94999999999999</v>
      </c>
      <c r="G518" s="2362">
        <v>97.46</v>
      </c>
      <c r="H518" s="256" t="s">
        <v>492</v>
      </c>
      <c r="I518" s="1560">
        <v>1.57</v>
      </c>
      <c r="J518" s="2139">
        <v>1.57</v>
      </c>
      <c r="K518" s="1752" t="s">
        <v>89</v>
      </c>
      <c r="L518" s="1741">
        <v>4.8</v>
      </c>
      <c r="M518" s="1753">
        <v>4.8</v>
      </c>
      <c r="N518" s="1483"/>
      <c r="O518" s="1635" t="s">
        <v>414</v>
      </c>
      <c r="P518" s="1636">
        <f t="shared" ref="P518:U518" si="515">AB517</f>
        <v>0</v>
      </c>
      <c r="Q518" s="1637">
        <f t="shared" si="515"/>
        <v>0</v>
      </c>
      <c r="R518" s="1636">
        <f t="shared" si="515"/>
        <v>37.5</v>
      </c>
      <c r="S518" s="1638">
        <f t="shared" si="515"/>
        <v>37.5</v>
      </c>
      <c r="T518" s="1636">
        <f t="shared" si="515"/>
        <v>3.9</v>
      </c>
      <c r="U518" s="1639">
        <f t="shared" si="515"/>
        <v>3.9</v>
      </c>
      <c r="V518" s="1636">
        <f t="shared" si="508"/>
        <v>37.5</v>
      </c>
      <c r="W518" s="1640">
        <f t="shared" si="509"/>
        <v>37.5</v>
      </c>
      <c r="X518" s="1636">
        <f t="shared" si="510"/>
        <v>41.4</v>
      </c>
      <c r="Y518" s="1638">
        <f t="shared" si="511"/>
        <v>41.4</v>
      </c>
      <c r="AA518" s="1641" t="s">
        <v>934</v>
      </c>
      <c r="AB518" s="1700"/>
      <c r="AC518" s="2030"/>
      <c r="AD518" s="1509"/>
      <c r="AE518" s="1702"/>
      <c r="AF518" s="1648"/>
      <c r="AG518" s="2031"/>
      <c r="AH518" s="1648">
        <f t="shared" si="502"/>
        <v>0</v>
      </c>
      <c r="AI518" s="1594">
        <f t="shared" si="503"/>
        <v>0</v>
      </c>
      <c r="AJ518" s="1648">
        <f t="shared" si="504"/>
        <v>0</v>
      </c>
      <c r="AK518" s="1592">
        <f t="shared" si="505"/>
        <v>0</v>
      </c>
      <c r="AM518" s="1699" t="s">
        <v>954</v>
      </c>
      <c r="AN518" s="2227">
        <f t="shared" si="513"/>
        <v>0</v>
      </c>
      <c r="AO518" s="1685">
        <f t="shared" si="514"/>
        <v>0</v>
      </c>
      <c r="AP518" s="1656" t="s">
        <v>436</v>
      </c>
      <c r="AQ518" s="1650">
        <f t="shared" si="500"/>
        <v>0</v>
      </c>
      <c r="AR518" s="1651">
        <f t="shared" si="501"/>
        <v>0</v>
      </c>
    </row>
    <row r="519" spans="2:47">
      <c r="B519" s="1676" t="s">
        <v>9</v>
      </c>
      <c r="C519" s="661" t="s">
        <v>428</v>
      </c>
      <c r="D519" s="294">
        <v>30</v>
      </c>
      <c r="E519" s="1559" t="s">
        <v>68</v>
      </c>
      <c r="F519" s="1620">
        <v>25.341999999999999</v>
      </c>
      <c r="G519" s="2362">
        <v>20.52</v>
      </c>
      <c r="H519" s="256" t="s">
        <v>83</v>
      </c>
      <c r="I519" s="1560">
        <v>0.7</v>
      </c>
      <c r="J519" s="2139">
        <v>0.7</v>
      </c>
      <c r="K519" s="2267" t="s">
        <v>372</v>
      </c>
      <c r="L519" s="1620">
        <v>0.7</v>
      </c>
      <c r="M519" s="2268">
        <v>0.7</v>
      </c>
      <c r="N519" s="1483"/>
      <c r="O519" s="1414" t="s">
        <v>105</v>
      </c>
      <c r="P519" s="1605"/>
      <c r="Q519" s="1654"/>
      <c r="R519" s="1605"/>
      <c r="S519" s="1530"/>
      <c r="T519" s="1605"/>
      <c r="U519" s="1655"/>
      <c r="V519" s="1605">
        <f t="shared" si="508"/>
        <v>0</v>
      </c>
      <c r="W519" s="1608">
        <f t="shared" si="509"/>
        <v>0</v>
      </c>
      <c r="X519" s="1605">
        <f t="shared" si="510"/>
        <v>0</v>
      </c>
      <c r="Y519" s="1530">
        <f t="shared" si="511"/>
        <v>0</v>
      </c>
      <c r="AA519" s="1656" t="s">
        <v>436</v>
      </c>
      <c r="AB519" s="1657"/>
      <c r="AC519" s="2035"/>
      <c r="AD519" s="1528"/>
      <c r="AE519" s="1675"/>
      <c r="AF519" s="1528"/>
      <c r="AG519" s="1684"/>
      <c r="AH519" s="1528">
        <f t="shared" ref="AH519:AK522" si="516">AB519+AD519</f>
        <v>0</v>
      </c>
      <c r="AI519" s="1608">
        <f t="shared" si="516"/>
        <v>0</v>
      </c>
      <c r="AJ519" s="1528">
        <f t="shared" si="516"/>
        <v>0</v>
      </c>
      <c r="AK519" s="1530">
        <f t="shared" si="516"/>
        <v>0</v>
      </c>
      <c r="AM519" s="1414" t="s">
        <v>70</v>
      </c>
      <c r="AN519" s="1713">
        <f t="shared" si="513"/>
        <v>169.04</v>
      </c>
      <c r="AO519" s="1617">
        <f t="shared" si="514"/>
        <v>120</v>
      </c>
      <c r="AP519" s="1673" t="s">
        <v>298</v>
      </c>
      <c r="AQ519" s="1650">
        <f t="shared" si="500"/>
        <v>75.834000000000003</v>
      </c>
      <c r="AR519" s="1651">
        <f t="shared" si="501"/>
        <v>45.5</v>
      </c>
    </row>
    <row r="520" spans="2:47">
      <c r="B520" s="470"/>
      <c r="C520" s="2028"/>
      <c r="D520" s="1818"/>
      <c r="E520" s="1716" t="s">
        <v>1064</v>
      </c>
      <c r="F520" s="10"/>
      <c r="G520" s="10"/>
      <c r="H520" s="256" t="s">
        <v>522</v>
      </c>
      <c r="I520" s="1560">
        <v>0.01</v>
      </c>
      <c r="J520" s="2139">
        <v>0.01</v>
      </c>
      <c r="K520" s="1752" t="s">
        <v>373</v>
      </c>
      <c r="L520" s="1741">
        <v>0.3</v>
      </c>
      <c r="M520" s="1753">
        <v>0.3</v>
      </c>
      <c r="N520" s="1483"/>
      <c r="O520" s="1201" t="s">
        <v>45</v>
      </c>
      <c r="P520" s="1671">
        <f>F518</f>
        <v>129.94999999999999</v>
      </c>
      <c r="Q520" s="1782">
        <f>G518</f>
        <v>97.46</v>
      </c>
      <c r="R520" s="1605">
        <f>F526</f>
        <v>21.4</v>
      </c>
      <c r="S520" s="1530">
        <f>G526</f>
        <v>16</v>
      </c>
      <c r="T520" s="1605"/>
      <c r="U520" s="1655"/>
      <c r="V520" s="1605">
        <f t="shared" si="508"/>
        <v>151.35</v>
      </c>
      <c r="W520" s="1608">
        <f t="shared" si="509"/>
        <v>113.46</v>
      </c>
      <c r="X520" s="1605">
        <f t="shared" si="510"/>
        <v>21.4</v>
      </c>
      <c r="Y520" s="1530">
        <f t="shared" si="511"/>
        <v>16</v>
      </c>
      <c r="AA520" s="1673" t="s">
        <v>298</v>
      </c>
      <c r="AB520" s="1657"/>
      <c r="AC520" s="1674"/>
      <c r="AD520" s="1528">
        <f>L530</f>
        <v>75.834000000000003</v>
      </c>
      <c r="AE520" s="1675">
        <f>M530</f>
        <v>45.5</v>
      </c>
      <c r="AF520" s="1528"/>
      <c r="AG520" s="1684"/>
      <c r="AH520" s="1528">
        <f t="shared" si="516"/>
        <v>75.834000000000003</v>
      </c>
      <c r="AI520" s="1608">
        <f t="shared" si="516"/>
        <v>45.5</v>
      </c>
      <c r="AJ520" s="1528">
        <f t="shared" si="516"/>
        <v>75.834000000000003</v>
      </c>
      <c r="AK520" s="1530">
        <f t="shared" si="516"/>
        <v>45.5</v>
      </c>
      <c r="AM520" s="1717" t="s">
        <v>104</v>
      </c>
      <c r="AN520" s="1531">
        <f t="shared" si="513"/>
        <v>0</v>
      </c>
      <c r="AO520" s="1617">
        <f t="shared" si="514"/>
        <v>0</v>
      </c>
      <c r="AP520" s="1687" t="s">
        <v>495</v>
      </c>
      <c r="AQ520" s="1650">
        <f t="shared" si="500"/>
        <v>0</v>
      </c>
      <c r="AR520" s="1651">
        <f t="shared" si="501"/>
        <v>0</v>
      </c>
    </row>
    <row r="521" spans="2:47">
      <c r="B521" s="1777" t="s">
        <v>399</v>
      </c>
      <c r="C521" s="1778"/>
      <c r="D521" s="1837">
        <f>SUM(D515:D520)</f>
        <v>530</v>
      </c>
      <c r="E521" s="1377" t="s">
        <v>162</v>
      </c>
      <c r="F521" s="1838">
        <v>12.58</v>
      </c>
      <c r="G521" s="2725">
        <v>10.48</v>
      </c>
      <c r="H521" s="2726" t="s">
        <v>457</v>
      </c>
      <c r="I521" s="2033"/>
      <c r="J521" s="2034">
        <v>1</v>
      </c>
      <c r="K521" s="1377" t="s">
        <v>54</v>
      </c>
      <c r="L521" s="1838">
        <v>0.2</v>
      </c>
      <c r="M521" s="2418">
        <v>0.2</v>
      </c>
      <c r="N521" s="1483"/>
      <c r="O521" s="1679" t="s">
        <v>953</v>
      </c>
      <c r="P521" s="1680">
        <f t="shared" ref="P521:U521" si="517">AB532</f>
        <v>132.77699999999999</v>
      </c>
      <c r="Q521" s="1681">
        <f t="shared" si="517"/>
        <v>111.97999999999999</v>
      </c>
      <c r="R521" s="1682">
        <f t="shared" si="517"/>
        <v>173.834</v>
      </c>
      <c r="S521" s="1683">
        <f t="shared" si="517"/>
        <v>125.41999999999999</v>
      </c>
      <c r="T521" s="1680">
        <f t="shared" si="517"/>
        <v>58.33</v>
      </c>
      <c r="U521" s="1684">
        <f t="shared" si="517"/>
        <v>46.7</v>
      </c>
      <c r="V521" s="1682">
        <f t="shared" ref="V521:Y523" si="518">P521+R521</f>
        <v>306.61099999999999</v>
      </c>
      <c r="W521" s="1685">
        <f t="shared" si="518"/>
        <v>237.39999999999998</v>
      </c>
      <c r="X521" s="1682">
        <f t="shared" si="518"/>
        <v>232.16399999999999</v>
      </c>
      <c r="Y521" s="1683">
        <f t="shared" si="518"/>
        <v>172.12</v>
      </c>
      <c r="AA521" s="1687" t="s">
        <v>495</v>
      </c>
      <c r="AB521" s="1657"/>
      <c r="AC521" s="1688"/>
      <c r="AD521" s="1528"/>
      <c r="AE521" s="1675"/>
      <c r="AF521" s="1614"/>
      <c r="AG521" s="2042"/>
      <c r="AH521" s="1614">
        <f t="shared" si="516"/>
        <v>0</v>
      </c>
      <c r="AI521" s="1690">
        <f t="shared" si="516"/>
        <v>0</v>
      </c>
      <c r="AJ521" s="1614">
        <f t="shared" si="516"/>
        <v>0</v>
      </c>
      <c r="AK521" s="1616">
        <f t="shared" si="516"/>
        <v>0</v>
      </c>
      <c r="AM521" s="1414" t="s">
        <v>131</v>
      </c>
      <c r="AN521" s="1531">
        <f t="shared" si="513"/>
        <v>200</v>
      </c>
      <c r="AO521" s="1617">
        <f t="shared" si="514"/>
        <v>200</v>
      </c>
      <c r="AP521" s="1687" t="s">
        <v>63</v>
      </c>
      <c r="AQ521" s="1650">
        <f t="shared" si="500"/>
        <v>0</v>
      </c>
      <c r="AR521" s="1651">
        <f t="shared" si="501"/>
        <v>0</v>
      </c>
    </row>
    <row r="522" spans="2:47">
      <c r="B522" s="1662"/>
      <c r="C522" s="404" t="s">
        <v>123</v>
      </c>
      <c r="D522" s="171"/>
      <c r="E522" s="2727" t="s">
        <v>688</v>
      </c>
      <c r="F522" s="484"/>
      <c r="G522" s="484"/>
      <c r="H522" s="1665" t="s">
        <v>698</v>
      </c>
      <c r="I522" s="1787"/>
      <c r="J522" s="1788"/>
      <c r="K522" s="2469" t="s">
        <v>250</v>
      </c>
      <c r="L522" s="1787"/>
      <c r="M522" s="1788"/>
      <c r="N522" s="1483"/>
      <c r="O522" s="1699" t="s">
        <v>954</v>
      </c>
      <c r="P522" s="1682">
        <f t="shared" ref="P522:U522" si="519">AB539</f>
        <v>0</v>
      </c>
      <c r="Q522" s="1681">
        <f t="shared" si="519"/>
        <v>0</v>
      </c>
      <c r="R522" s="1680">
        <f t="shared" si="519"/>
        <v>0</v>
      </c>
      <c r="S522" s="1686">
        <f t="shared" si="519"/>
        <v>0</v>
      </c>
      <c r="T522" s="1680">
        <f t="shared" si="519"/>
        <v>0</v>
      </c>
      <c r="U522" s="1684">
        <f t="shared" si="519"/>
        <v>0</v>
      </c>
      <c r="V522" s="1680">
        <f t="shared" si="518"/>
        <v>0</v>
      </c>
      <c r="W522" s="1685">
        <f t="shared" si="518"/>
        <v>0</v>
      </c>
      <c r="X522" s="1680">
        <f t="shared" si="518"/>
        <v>0</v>
      </c>
      <c r="Y522" s="1686">
        <f t="shared" si="518"/>
        <v>0</v>
      </c>
      <c r="AA522" s="1687" t="s">
        <v>63</v>
      </c>
      <c r="AB522" s="1700"/>
      <c r="AC522" s="2030"/>
      <c r="AD522" s="1509"/>
      <c r="AE522" s="1702"/>
      <c r="AF522" s="1528"/>
      <c r="AG522" s="1684"/>
      <c r="AH522" s="1528">
        <f t="shared" si="516"/>
        <v>0</v>
      </c>
      <c r="AI522" s="1608">
        <f t="shared" si="516"/>
        <v>0</v>
      </c>
      <c r="AJ522" s="1528">
        <f t="shared" si="516"/>
        <v>0</v>
      </c>
      <c r="AK522" s="1530">
        <f t="shared" si="516"/>
        <v>0</v>
      </c>
      <c r="AM522" s="1201" t="s">
        <v>85</v>
      </c>
      <c r="AN522" s="1531">
        <f t="shared" si="513"/>
        <v>0</v>
      </c>
      <c r="AO522" s="1617">
        <f t="shared" si="514"/>
        <v>0</v>
      </c>
      <c r="AP522" s="1712" t="s">
        <v>595</v>
      </c>
      <c r="AQ522" s="1650">
        <f t="shared" si="500"/>
        <v>2.6</v>
      </c>
      <c r="AR522" s="1651">
        <f t="shared" si="501"/>
        <v>2</v>
      </c>
    </row>
    <row r="523" spans="2:47">
      <c r="B523" s="2425" t="s">
        <v>604</v>
      </c>
      <c r="C523" s="658" t="s">
        <v>605</v>
      </c>
      <c r="D523" s="246">
        <v>60</v>
      </c>
      <c r="E523" s="1357" t="s">
        <v>689</v>
      </c>
      <c r="F523" s="1150"/>
      <c r="G523" s="1150"/>
      <c r="H523" s="1792" t="s">
        <v>100</v>
      </c>
      <c r="I523" s="1541" t="s">
        <v>101</v>
      </c>
      <c r="J523" s="1542" t="s">
        <v>102</v>
      </c>
      <c r="K523" s="1603" t="s">
        <v>100</v>
      </c>
      <c r="L523" s="1541" t="s">
        <v>101</v>
      </c>
      <c r="M523" s="1542" t="s">
        <v>102</v>
      </c>
      <c r="N523" s="1483"/>
      <c r="O523" s="1414" t="s">
        <v>70</v>
      </c>
      <c r="P523" s="1710">
        <f t="shared" ref="P523:U523" si="520">AB547</f>
        <v>0</v>
      </c>
      <c r="Q523" s="1711">
        <f t="shared" si="520"/>
        <v>0</v>
      </c>
      <c r="R523" s="1710">
        <f t="shared" si="520"/>
        <v>143</v>
      </c>
      <c r="S523" s="1530">
        <f t="shared" si="520"/>
        <v>100</v>
      </c>
      <c r="T523" s="1710">
        <f t="shared" si="520"/>
        <v>26.04</v>
      </c>
      <c r="U523" s="1655">
        <f t="shared" si="520"/>
        <v>20</v>
      </c>
      <c r="V523" s="1710">
        <f t="shared" si="518"/>
        <v>143</v>
      </c>
      <c r="W523" s="1608">
        <f t="shared" si="518"/>
        <v>100</v>
      </c>
      <c r="X523" s="1710">
        <f t="shared" si="518"/>
        <v>169.04</v>
      </c>
      <c r="Y523" s="1530">
        <f t="shared" si="518"/>
        <v>120</v>
      </c>
      <c r="AA523" s="1712" t="s">
        <v>595</v>
      </c>
      <c r="AB523" s="1657"/>
      <c r="AC523" s="2035"/>
      <c r="AD523" s="1528">
        <f>F535</f>
        <v>2.6</v>
      </c>
      <c r="AE523" s="1675">
        <f>G535</f>
        <v>2</v>
      </c>
      <c r="AF523" s="1528"/>
      <c r="AG523" s="1684"/>
      <c r="AH523" s="1528">
        <f t="shared" ref="AH523:AH524" si="521">AB523+AD523</f>
        <v>2.6</v>
      </c>
      <c r="AI523" s="1608">
        <f t="shared" ref="AI523:AI524" si="522">AC523+AE523</f>
        <v>2</v>
      </c>
      <c r="AJ523" s="1528">
        <f t="shared" ref="AJ523:AJ524" si="523">AD523+AF523</f>
        <v>2.6</v>
      </c>
      <c r="AK523" s="1530">
        <f t="shared" ref="AK523:AK524" si="524">AE523+AG523</f>
        <v>2</v>
      </c>
      <c r="AM523" s="1201" t="s">
        <v>440</v>
      </c>
      <c r="AN523" s="1531">
        <f t="shared" si="513"/>
        <v>123.31</v>
      </c>
      <c r="AO523" s="1617">
        <f t="shared" si="514"/>
        <v>87.5</v>
      </c>
      <c r="AP523" s="1656" t="s">
        <v>435</v>
      </c>
      <c r="AQ523" s="1650">
        <f t="shared" si="500"/>
        <v>0</v>
      </c>
      <c r="AR523" s="1651">
        <f t="shared" si="501"/>
        <v>0</v>
      </c>
    </row>
    <row r="524" spans="2:47">
      <c r="B524" s="2728" t="s">
        <v>693</v>
      </c>
      <c r="C524" s="2068" t="s">
        <v>690</v>
      </c>
      <c r="D524" s="642">
        <v>200</v>
      </c>
      <c r="E524" s="1792" t="s">
        <v>100</v>
      </c>
      <c r="F524" s="1541" t="s">
        <v>101</v>
      </c>
      <c r="G524" s="1542" t="s">
        <v>102</v>
      </c>
      <c r="H524" s="1693" t="s">
        <v>121</v>
      </c>
      <c r="I524" s="1803">
        <v>81</v>
      </c>
      <c r="J524" s="2012">
        <v>59</v>
      </c>
      <c r="K524" s="1801" t="s">
        <v>107</v>
      </c>
      <c r="L524" s="1696">
        <v>3</v>
      </c>
      <c r="M524" s="1697">
        <v>3</v>
      </c>
      <c r="N524" s="1483"/>
      <c r="O524" s="1717" t="s">
        <v>104</v>
      </c>
      <c r="P524" s="1710">
        <f t="shared" ref="P524:U524" si="525">AB551</f>
        <v>0</v>
      </c>
      <c r="Q524" s="1654">
        <f t="shared" si="525"/>
        <v>0</v>
      </c>
      <c r="R524" s="1710">
        <f t="shared" si="525"/>
        <v>0</v>
      </c>
      <c r="S524" s="1608">
        <f t="shared" si="525"/>
        <v>0</v>
      </c>
      <c r="T524" s="1710">
        <f t="shared" si="525"/>
        <v>0</v>
      </c>
      <c r="U524" s="1655">
        <f t="shared" si="525"/>
        <v>0</v>
      </c>
      <c r="V524" s="1605">
        <f t="shared" ref="V524:V546" si="526">P524+R524</f>
        <v>0</v>
      </c>
      <c r="W524" s="1608">
        <f t="shared" ref="W524:W551" si="527">Q524+S524</f>
        <v>0</v>
      </c>
      <c r="X524" s="1605">
        <f t="shared" ref="X524:X549" si="528">R524+T524</f>
        <v>0</v>
      </c>
      <c r="Y524" s="1530">
        <f t="shared" ref="Y524:Y551" si="529">S524+U524</f>
        <v>0</v>
      </c>
      <c r="AA524" s="1656" t="s">
        <v>435</v>
      </c>
      <c r="AB524" s="1657"/>
      <c r="AC524" s="1674"/>
      <c r="AD524" s="1528"/>
      <c r="AE524" s="1675"/>
      <c r="AF524" s="1528"/>
      <c r="AG524" s="1684"/>
      <c r="AH524" s="1528">
        <f t="shared" si="521"/>
        <v>0</v>
      </c>
      <c r="AI524" s="1608">
        <f t="shared" si="522"/>
        <v>0</v>
      </c>
      <c r="AJ524" s="1528">
        <f t="shared" si="523"/>
        <v>0</v>
      </c>
      <c r="AK524" s="1530">
        <f t="shared" si="524"/>
        <v>0</v>
      </c>
      <c r="AM524" s="1414" t="s">
        <v>121</v>
      </c>
      <c r="AN524" s="1531">
        <f t="shared" si="513"/>
        <v>81</v>
      </c>
      <c r="AO524" s="1617">
        <f t="shared" si="514"/>
        <v>59</v>
      </c>
      <c r="AP524" s="1687" t="s">
        <v>125</v>
      </c>
      <c r="AQ524" s="1650">
        <f t="shared" si="500"/>
        <v>20</v>
      </c>
      <c r="AR524" s="1651">
        <f t="shared" si="501"/>
        <v>16</v>
      </c>
    </row>
    <row r="525" spans="2:47">
      <c r="B525" s="356"/>
      <c r="C525" s="1714" t="s">
        <v>691</v>
      </c>
      <c r="D525" s="562"/>
      <c r="E525" s="1693" t="s">
        <v>74</v>
      </c>
      <c r="F525" s="1803">
        <v>40</v>
      </c>
      <c r="G525" s="1697">
        <v>32</v>
      </c>
      <c r="H525" s="2729" t="s">
        <v>655</v>
      </c>
      <c r="I525" s="2576">
        <v>24</v>
      </c>
      <c r="J525" s="2575">
        <v>23.8</v>
      </c>
      <c r="K525" s="1571" t="s">
        <v>50</v>
      </c>
      <c r="L525" s="1773">
        <v>10</v>
      </c>
      <c r="M525" s="2016">
        <v>10</v>
      </c>
      <c r="N525" s="1483"/>
      <c r="O525" s="1414" t="s">
        <v>131</v>
      </c>
      <c r="P525" s="1605">
        <f>D517</f>
        <v>200</v>
      </c>
      <c r="Q525" s="1654">
        <f>D517</f>
        <v>200</v>
      </c>
      <c r="R525" s="1605"/>
      <c r="S525" s="1530"/>
      <c r="T525" s="1605"/>
      <c r="U525" s="1655"/>
      <c r="V525" s="1605">
        <f t="shared" si="526"/>
        <v>200</v>
      </c>
      <c r="W525" s="1608">
        <f t="shared" si="527"/>
        <v>200</v>
      </c>
      <c r="X525" s="1605">
        <f t="shared" si="528"/>
        <v>0</v>
      </c>
      <c r="Y525" s="1530">
        <f t="shared" si="529"/>
        <v>0</v>
      </c>
      <c r="AA525" s="1687" t="s">
        <v>125</v>
      </c>
      <c r="AB525" s="1657"/>
      <c r="AC525" s="1674"/>
      <c r="AD525" s="1528">
        <f>F527</f>
        <v>20</v>
      </c>
      <c r="AE525" s="1675">
        <f>G527</f>
        <v>16</v>
      </c>
      <c r="AF525" s="1528"/>
      <c r="AG525" s="1684"/>
      <c r="AH525" s="1528">
        <f t="shared" ref="AH525:AK532" si="530">AB525+AD525</f>
        <v>20</v>
      </c>
      <c r="AI525" s="1608">
        <f t="shared" si="530"/>
        <v>16</v>
      </c>
      <c r="AJ525" s="1528">
        <f t="shared" si="530"/>
        <v>20</v>
      </c>
      <c r="AK525" s="1530">
        <f t="shared" si="530"/>
        <v>16</v>
      </c>
      <c r="AM525" s="1414" t="s">
        <v>65</v>
      </c>
      <c r="AN525" s="1531">
        <f t="shared" si="513"/>
        <v>37.92</v>
      </c>
      <c r="AO525" s="1617">
        <f t="shared" si="514"/>
        <v>31</v>
      </c>
      <c r="AP525" s="1687" t="s">
        <v>87</v>
      </c>
      <c r="AQ525" s="1650">
        <f t="shared" si="500"/>
        <v>41.08</v>
      </c>
      <c r="AR525" s="1651">
        <f t="shared" si="501"/>
        <v>33.78</v>
      </c>
    </row>
    <row r="526" spans="2:47">
      <c r="B526" s="1723" t="s">
        <v>699</v>
      </c>
      <c r="C526" s="1089" t="s">
        <v>698</v>
      </c>
      <c r="D526" s="16">
        <v>100</v>
      </c>
      <c r="E526" s="1559" t="s">
        <v>45</v>
      </c>
      <c r="F526" s="1620">
        <v>21.4</v>
      </c>
      <c r="G526" s="1561">
        <v>16</v>
      </c>
      <c r="H526" s="2729" t="s">
        <v>673</v>
      </c>
      <c r="I526" s="2730" t="s">
        <v>748</v>
      </c>
      <c r="J526" s="2575">
        <v>15.7</v>
      </c>
      <c r="K526" s="1571" t="s">
        <v>60</v>
      </c>
      <c r="L526" s="1826">
        <v>200</v>
      </c>
      <c r="M526" s="1827">
        <v>200</v>
      </c>
      <c r="N526" s="1483"/>
      <c r="O526" s="1201" t="s">
        <v>426</v>
      </c>
      <c r="P526" s="1605">
        <f t="shared" ref="P526:U526" si="531">AB554</f>
        <v>0</v>
      </c>
      <c r="Q526" s="1654">
        <f t="shared" si="531"/>
        <v>0</v>
      </c>
      <c r="R526" s="1605">
        <f t="shared" si="531"/>
        <v>0</v>
      </c>
      <c r="S526" s="1530">
        <f t="shared" si="531"/>
        <v>0</v>
      </c>
      <c r="T526" s="1605">
        <f t="shared" si="531"/>
        <v>0</v>
      </c>
      <c r="U526" s="1655">
        <f t="shared" si="531"/>
        <v>0</v>
      </c>
      <c r="V526" s="1605">
        <f t="shared" si="526"/>
        <v>0</v>
      </c>
      <c r="W526" s="1608">
        <f t="shared" si="527"/>
        <v>0</v>
      </c>
      <c r="X526" s="1605">
        <f t="shared" si="528"/>
        <v>0</v>
      </c>
      <c r="Y526" s="1530">
        <f t="shared" si="529"/>
        <v>0</v>
      </c>
      <c r="AA526" s="1687" t="s">
        <v>87</v>
      </c>
      <c r="AB526" s="1657">
        <f>F521+L517</f>
        <v>26.08</v>
      </c>
      <c r="AC526" s="1722">
        <f>G521+M517</f>
        <v>21.28</v>
      </c>
      <c r="AD526" s="1528">
        <f>F530+L532</f>
        <v>15</v>
      </c>
      <c r="AE526" s="1675">
        <f>G530+M532</f>
        <v>12.5</v>
      </c>
      <c r="AF526" s="1528"/>
      <c r="AG526" s="1684"/>
      <c r="AH526" s="1528">
        <f t="shared" si="530"/>
        <v>41.08</v>
      </c>
      <c r="AI526" s="1608">
        <f t="shared" si="530"/>
        <v>33.78</v>
      </c>
      <c r="AJ526" s="1528">
        <f t="shared" si="530"/>
        <v>15</v>
      </c>
      <c r="AK526" s="1530">
        <f t="shared" si="530"/>
        <v>12.5</v>
      </c>
      <c r="AM526" s="1414" t="s">
        <v>60</v>
      </c>
      <c r="AN526" s="1531">
        <f t="shared" si="513"/>
        <v>230</v>
      </c>
      <c r="AO526" s="1617">
        <f t="shared" si="514"/>
        <v>230</v>
      </c>
      <c r="AP526" s="1687" t="s">
        <v>68</v>
      </c>
      <c r="AQ526" s="1650">
        <f t="shared" si="500"/>
        <v>96.271999999999991</v>
      </c>
      <c r="AR526" s="1651">
        <f t="shared" si="501"/>
        <v>77.319999999999993</v>
      </c>
    </row>
    <row r="527" spans="2:47">
      <c r="B527" s="1676" t="s">
        <v>620</v>
      </c>
      <c r="C527" s="2260" t="s">
        <v>694</v>
      </c>
      <c r="D527" s="2054">
        <v>150</v>
      </c>
      <c r="E527" s="1559" t="s">
        <v>99</v>
      </c>
      <c r="F527" s="1620">
        <v>20</v>
      </c>
      <c r="G527" s="1561">
        <v>16</v>
      </c>
      <c r="H527" s="2731" t="s">
        <v>592</v>
      </c>
      <c r="I527" s="617">
        <v>0.2</v>
      </c>
      <c r="J527" s="2578">
        <v>0.2</v>
      </c>
      <c r="K527" s="1571" t="s">
        <v>81</v>
      </c>
      <c r="L527" s="1773">
        <v>10</v>
      </c>
      <c r="M527" s="2016">
        <v>10</v>
      </c>
      <c r="N527" s="1483"/>
      <c r="O527" s="1414" t="s">
        <v>427</v>
      </c>
      <c r="P527" s="1605">
        <f t="shared" ref="P527:U527" si="532">AB558</f>
        <v>123.31</v>
      </c>
      <c r="Q527" s="1711">
        <f t="shared" si="532"/>
        <v>87.5</v>
      </c>
      <c r="R527" s="1605">
        <f t="shared" si="532"/>
        <v>0</v>
      </c>
      <c r="S527" s="1608">
        <f t="shared" si="532"/>
        <v>0</v>
      </c>
      <c r="T527" s="1605">
        <f t="shared" si="532"/>
        <v>0</v>
      </c>
      <c r="U527" s="1725">
        <f t="shared" si="532"/>
        <v>0</v>
      </c>
      <c r="V527" s="1605">
        <f t="shared" si="526"/>
        <v>123.31</v>
      </c>
      <c r="W527" s="1608">
        <f t="shared" si="527"/>
        <v>87.5</v>
      </c>
      <c r="X527" s="1605">
        <f t="shared" si="528"/>
        <v>0</v>
      </c>
      <c r="Y527" s="1530">
        <f t="shared" si="529"/>
        <v>0</v>
      </c>
      <c r="AA527" s="1687" t="s">
        <v>68</v>
      </c>
      <c r="AB527" s="1657">
        <f>F519</f>
        <v>25.341999999999999</v>
      </c>
      <c r="AC527" s="1722">
        <f>G519</f>
        <v>20.52</v>
      </c>
      <c r="AD527" s="1528">
        <f>F528</f>
        <v>12.6</v>
      </c>
      <c r="AE527" s="1675">
        <f>G528</f>
        <v>10.1</v>
      </c>
      <c r="AF527" s="1528">
        <f>F551</f>
        <v>58.33</v>
      </c>
      <c r="AG527" s="1684">
        <f>G551</f>
        <v>46.7</v>
      </c>
      <c r="AH527" s="1528">
        <f t="shared" si="530"/>
        <v>37.942</v>
      </c>
      <c r="AI527" s="1608">
        <f t="shared" si="530"/>
        <v>30.619999999999997</v>
      </c>
      <c r="AJ527" s="1528">
        <f t="shared" si="530"/>
        <v>70.929999999999993</v>
      </c>
      <c r="AK527" s="1530">
        <f t="shared" si="530"/>
        <v>56.800000000000004</v>
      </c>
      <c r="AM527" s="1414" t="s">
        <v>138</v>
      </c>
      <c r="AN527" s="1531">
        <f t="shared" si="513"/>
        <v>0</v>
      </c>
      <c r="AO527" s="1740">
        <f t="shared" si="514"/>
        <v>0</v>
      </c>
      <c r="AP527" s="1687" t="s">
        <v>74</v>
      </c>
      <c r="AQ527" s="1650">
        <f t="shared" si="500"/>
        <v>96.174999999999997</v>
      </c>
      <c r="AR527" s="1651">
        <f t="shared" si="501"/>
        <v>77</v>
      </c>
    </row>
    <row r="528" spans="2:47">
      <c r="B528" s="1791" t="s">
        <v>603</v>
      </c>
      <c r="C528" s="661" t="s">
        <v>107</v>
      </c>
      <c r="D528" s="721">
        <v>200</v>
      </c>
      <c r="E528" s="1559" t="s">
        <v>68</v>
      </c>
      <c r="F528" s="1620">
        <v>12.6</v>
      </c>
      <c r="G528" s="1561">
        <v>10.1</v>
      </c>
      <c r="H528" s="1100" t="s">
        <v>593</v>
      </c>
      <c r="I528" s="2145" t="s">
        <v>700</v>
      </c>
      <c r="J528" s="2732"/>
      <c r="K528" s="2104" t="s">
        <v>606</v>
      </c>
      <c r="L528" s="2423"/>
      <c r="M528" s="2424"/>
      <c r="N528" s="1483"/>
      <c r="O528" s="1414" t="s">
        <v>121</v>
      </c>
      <c r="P528" s="1605"/>
      <c r="Q528" s="1654"/>
      <c r="R528" s="1605">
        <f>I524</f>
        <v>81</v>
      </c>
      <c r="S528" s="1530">
        <f>J524</f>
        <v>59</v>
      </c>
      <c r="T528" s="1605"/>
      <c r="U528" s="1655"/>
      <c r="V528" s="1605">
        <f t="shared" si="526"/>
        <v>81</v>
      </c>
      <c r="W528" s="1608">
        <f t="shared" si="527"/>
        <v>59</v>
      </c>
      <c r="X528" s="1605">
        <f t="shared" si="528"/>
        <v>81</v>
      </c>
      <c r="Y528" s="1530">
        <f t="shared" si="529"/>
        <v>59</v>
      </c>
      <c r="AA528" s="1687" t="s">
        <v>74</v>
      </c>
      <c r="AB528" s="1657">
        <f>L515</f>
        <v>56.174999999999997</v>
      </c>
      <c r="AC528" s="1674">
        <f>M515</f>
        <v>45</v>
      </c>
      <c r="AD528" s="1528">
        <f>F525</f>
        <v>40</v>
      </c>
      <c r="AE528" s="1675">
        <f>G525</f>
        <v>32</v>
      </c>
      <c r="AF528" s="1528"/>
      <c r="AG528" s="1684"/>
      <c r="AH528" s="1528">
        <f t="shared" si="530"/>
        <v>96.174999999999997</v>
      </c>
      <c r="AI528" s="1608">
        <f t="shared" si="530"/>
        <v>77</v>
      </c>
      <c r="AJ528" s="1528">
        <f t="shared" si="530"/>
        <v>40</v>
      </c>
      <c r="AK528" s="1530">
        <f t="shared" si="530"/>
        <v>32</v>
      </c>
      <c r="AM528" s="1414" t="s">
        <v>64</v>
      </c>
      <c r="AN528" s="1531">
        <f t="shared" si="513"/>
        <v>24</v>
      </c>
      <c r="AO528" s="1740">
        <f t="shared" si="514"/>
        <v>23.8</v>
      </c>
      <c r="AP528" s="1687" t="s">
        <v>128</v>
      </c>
      <c r="AQ528" s="1650">
        <f t="shared" si="500"/>
        <v>0</v>
      </c>
      <c r="AR528" s="1651">
        <f t="shared" si="501"/>
        <v>0</v>
      </c>
    </row>
    <row r="529" spans="2:44">
      <c r="B529" s="716"/>
      <c r="C529" s="1546" t="s">
        <v>251</v>
      </c>
      <c r="D529" s="35"/>
      <c r="E529" s="1716" t="s">
        <v>1065</v>
      </c>
      <c r="F529" s="10"/>
      <c r="G529" s="1482"/>
      <c r="H529" s="1100" t="s">
        <v>674</v>
      </c>
      <c r="I529" s="1560">
        <v>30</v>
      </c>
      <c r="J529" s="1561">
        <v>30</v>
      </c>
      <c r="K529" s="1540" t="s">
        <v>100</v>
      </c>
      <c r="L529" s="1541" t="s">
        <v>101</v>
      </c>
      <c r="M529" s="1542" t="s">
        <v>102</v>
      </c>
      <c r="N529" s="1483"/>
      <c r="O529" s="1414" t="s">
        <v>65</v>
      </c>
      <c r="P529" s="1605"/>
      <c r="Q529" s="1654"/>
      <c r="R529" s="1605"/>
      <c r="S529" s="1530"/>
      <c r="T529" s="1768">
        <f>F547</f>
        <v>37.92</v>
      </c>
      <c r="U529" s="1725">
        <f>G547</f>
        <v>31</v>
      </c>
      <c r="V529" s="1605">
        <f t="shared" si="526"/>
        <v>0</v>
      </c>
      <c r="W529" s="1608">
        <f t="shared" si="527"/>
        <v>0</v>
      </c>
      <c r="X529" s="1605">
        <f t="shared" si="528"/>
        <v>37.92</v>
      </c>
      <c r="Y529" s="1530">
        <f t="shared" si="529"/>
        <v>31</v>
      </c>
      <c r="AA529" s="1687" t="s">
        <v>128</v>
      </c>
      <c r="AB529" s="1657"/>
      <c r="AC529" s="1730"/>
      <c r="AD529" s="1528"/>
      <c r="AE529" s="1675"/>
      <c r="AF529" s="1528"/>
      <c r="AG529" s="1684"/>
      <c r="AH529" s="1528">
        <f t="shared" si="530"/>
        <v>0</v>
      </c>
      <c r="AI529" s="1608">
        <f t="shared" si="530"/>
        <v>0</v>
      </c>
      <c r="AJ529" s="1528">
        <f t="shared" si="530"/>
        <v>0</v>
      </c>
      <c r="AK529" s="1530">
        <f t="shared" si="530"/>
        <v>0</v>
      </c>
      <c r="AM529" s="1414" t="s">
        <v>47</v>
      </c>
      <c r="AN529" s="1531">
        <f t="shared" si="513"/>
        <v>0</v>
      </c>
      <c r="AO529" s="1740">
        <f t="shared" si="514"/>
        <v>0</v>
      </c>
      <c r="AP529" s="1687" t="s">
        <v>129</v>
      </c>
      <c r="AQ529" s="1650">
        <f t="shared" si="500"/>
        <v>1.8</v>
      </c>
      <c r="AR529" s="1651">
        <f t="shared" si="501"/>
        <v>1.32</v>
      </c>
    </row>
    <row r="530" spans="2:44">
      <c r="B530" s="1723" t="s">
        <v>9</v>
      </c>
      <c r="C530" s="658" t="s">
        <v>10</v>
      </c>
      <c r="D530" s="720">
        <v>50</v>
      </c>
      <c r="E530" s="1559" t="s">
        <v>162</v>
      </c>
      <c r="F530" s="1620">
        <v>9.6</v>
      </c>
      <c r="G530" s="1561">
        <v>8</v>
      </c>
      <c r="H530" s="1100" t="s">
        <v>82</v>
      </c>
      <c r="I530" s="1620">
        <v>2.4</v>
      </c>
      <c r="J530" s="1708">
        <v>2.4</v>
      </c>
      <c r="K530" s="1559" t="s">
        <v>607</v>
      </c>
      <c r="L530" s="1620">
        <v>75.834000000000003</v>
      </c>
      <c r="M530" s="1561">
        <v>45.5</v>
      </c>
      <c r="N530" s="1483"/>
      <c r="O530" s="1414" t="s">
        <v>60</v>
      </c>
      <c r="P530" s="1605"/>
      <c r="Q530" s="1782"/>
      <c r="R530" s="1734">
        <f>I529+L526</f>
        <v>230</v>
      </c>
      <c r="S530" s="2076">
        <f>J529+M526</f>
        <v>230</v>
      </c>
      <c r="T530" s="1605"/>
      <c r="U530" s="1735"/>
      <c r="V530" s="1605">
        <f t="shared" si="526"/>
        <v>230</v>
      </c>
      <c r="W530" s="1608">
        <f t="shared" si="527"/>
        <v>230</v>
      </c>
      <c r="X530" s="1605">
        <f t="shared" si="528"/>
        <v>230</v>
      </c>
      <c r="Y530" s="1530">
        <f t="shared" si="529"/>
        <v>230</v>
      </c>
      <c r="AA530" s="1687" t="s">
        <v>129</v>
      </c>
      <c r="AB530" s="1657"/>
      <c r="AC530" s="1736"/>
      <c r="AD530" s="1528">
        <f>L535</f>
        <v>1.8</v>
      </c>
      <c r="AE530" s="1675">
        <f>M535</f>
        <v>1.32</v>
      </c>
      <c r="AF530" s="1528"/>
      <c r="AG530" s="1684"/>
      <c r="AH530" s="1528">
        <f t="shared" si="530"/>
        <v>1.8</v>
      </c>
      <c r="AI530" s="1608">
        <f t="shared" si="530"/>
        <v>1.32</v>
      </c>
      <c r="AJ530" s="1528">
        <f t="shared" si="530"/>
        <v>1.8</v>
      </c>
      <c r="AK530" s="1530">
        <f t="shared" si="530"/>
        <v>1.32</v>
      </c>
      <c r="AM530" s="1414" t="s">
        <v>67</v>
      </c>
      <c r="AN530" s="1531">
        <f t="shared" si="513"/>
        <v>5</v>
      </c>
      <c r="AO530" s="1740">
        <f t="shared" si="514"/>
        <v>5</v>
      </c>
      <c r="AP530" s="1656" t="s">
        <v>96</v>
      </c>
      <c r="AQ530" s="2528">
        <f t="shared" si="500"/>
        <v>31.18</v>
      </c>
      <c r="AR530" s="2111">
        <f t="shared" si="501"/>
        <v>31.18</v>
      </c>
    </row>
    <row r="531" spans="2:44">
      <c r="B531" s="1723" t="s">
        <v>9</v>
      </c>
      <c r="C531" s="658" t="s">
        <v>428</v>
      </c>
      <c r="D531" s="720">
        <v>30</v>
      </c>
      <c r="E531" s="1716" t="s">
        <v>1012</v>
      </c>
      <c r="F531" s="10"/>
      <c r="G531" s="1482"/>
      <c r="H531" s="1100" t="s">
        <v>492</v>
      </c>
      <c r="I531" s="1620">
        <v>2.4</v>
      </c>
      <c r="J531" s="1708">
        <v>2.4</v>
      </c>
      <c r="K531" s="1559" t="s">
        <v>611</v>
      </c>
      <c r="L531" s="1620">
        <v>0.15</v>
      </c>
      <c r="M531" s="1561">
        <v>6</v>
      </c>
      <c r="N531" s="1483"/>
      <c r="O531" s="1414" t="s">
        <v>138</v>
      </c>
      <c r="P531" s="1605"/>
      <c r="Q531" s="1654"/>
      <c r="R531" s="1605"/>
      <c r="S531" s="1530"/>
      <c r="T531" s="1605"/>
      <c r="U531" s="1655"/>
      <c r="V531" s="1605">
        <f t="shared" si="526"/>
        <v>0</v>
      </c>
      <c r="W531" s="1608">
        <f t="shared" si="527"/>
        <v>0</v>
      </c>
      <c r="X531" s="1605">
        <f t="shared" si="528"/>
        <v>0</v>
      </c>
      <c r="Y531" s="1530">
        <f t="shared" si="529"/>
        <v>0</v>
      </c>
      <c r="AA531" s="1656" t="s">
        <v>96</v>
      </c>
      <c r="AB531" s="2733">
        <f>I515+L516</f>
        <v>25.18</v>
      </c>
      <c r="AC531" s="1738">
        <f>J515+M516</f>
        <v>25.18</v>
      </c>
      <c r="AD531" s="1614">
        <f>F532</f>
        <v>6</v>
      </c>
      <c r="AE531" s="1739">
        <f>G532</f>
        <v>6</v>
      </c>
      <c r="AF531" s="1614"/>
      <c r="AG531" s="2042"/>
      <c r="AH531" s="1614">
        <f t="shared" si="530"/>
        <v>31.18</v>
      </c>
      <c r="AI531" s="1690">
        <f t="shared" si="530"/>
        <v>31.18</v>
      </c>
      <c r="AJ531" s="1614">
        <f t="shared" si="530"/>
        <v>6</v>
      </c>
      <c r="AK531" s="1616">
        <f t="shared" si="530"/>
        <v>6</v>
      </c>
      <c r="AM531" s="1414" t="s">
        <v>82</v>
      </c>
      <c r="AN531" s="1531">
        <f t="shared" si="513"/>
        <v>16.71</v>
      </c>
      <c r="AO531" s="1740">
        <f t="shared" si="514"/>
        <v>16.71</v>
      </c>
      <c r="AP531" s="2081" t="s">
        <v>935</v>
      </c>
      <c r="AQ531" s="2122">
        <f t="shared" si="500"/>
        <v>364.94099999999997</v>
      </c>
      <c r="AR531" s="1800">
        <f t="shared" si="501"/>
        <v>284.09999999999997</v>
      </c>
    </row>
    <row r="532" spans="2:44">
      <c r="B532" s="1825" t="s">
        <v>485</v>
      </c>
      <c r="C532" s="256" t="s">
        <v>322</v>
      </c>
      <c r="D532" s="720">
        <v>100</v>
      </c>
      <c r="E532" s="1571" t="s">
        <v>96</v>
      </c>
      <c r="F532" s="617">
        <v>6</v>
      </c>
      <c r="G532" s="1572">
        <v>6</v>
      </c>
      <c r="H532" s="1100" t="s">
        <v>592</v>
      </c>
      <c r="I532" s="1620">
        <v>0.18</v>
      </c>
      <c r="J532" s="1708">
        <v>0.18</v>
      </c>
      <c r="K532" s="1559" t="s">
        <v>162</v>
      </c>
      <c r="L532" s="1620">
        <v>5.4</v>
      </c>
      <c r="M532" s="1708">
        <v>4.5</v>
      </c>
      <c r="N532" s="1483"/>
      <c r="O532" s="1414" t="s">
        <v>64</v>
      </c>
      <c r="P532" s="1605"/>
      <c r="Q532" s="1654"/>
      <c r="R532" s="1710">
        <f>I525</f>
        <v>24</v>
      </c>
      <c r="S532" s="1672">
        <f>J525</f>
        <v>23.8</v>
      </c>
      <c r="T532" s="1605"/>
      <c r="U532" s="1655"/>
      <c r="V532" s="1605">
        <f t="shared" si="526"/>
        <v>24</v>
      </c>
      <c r="W532" s="1608">
        <f t="shared" si="527"/>
        <v>23.8</v>
      </c>
      <c r="X532" s="1605">
        <f t="shared" si="528"/>
        <v>24</v>
      </c>
      <c r="Y532" s="1530">
        <f t="shared" si="529"/>
        <v>23.8</v>
      </c>
      <c r="AA532" s="2081" t="s">
        <v>935</v>
      </c>
      <c r="AB532" s="2082">
        <f t="shared" ref="AB532:AG532" si="533">SUM(AB519:AB531)</f>
        <v>132.77699999999999</v>
      </c>
      <c r="AC532" s="2083">
        <f t="shared" si="533"/>
        <v>111.97999999999999</v>
      </c>
      <c r="AD532" s="2084">
        <f t="shared" si="533"/>
        <v>173.834</v>
      </c>
      <c r="AE532" s="2085">
        <f t="shared" si="533"/>
        <v>125.41999999999999</v>
      </c>
      <c r="AF532" s="2086">
        <f t="shared" si="533"/>
        <v>58.33</v>
      </c>
      <c r="AG532" s="2087">
        <f t="shared" si="533"/>
        <v>46.7</v>
      </c>
      <c r="AH532" s="1659">
        <f t="shared" si="530"/>
        <v>306.61099999999999</v>
      </c>
      <c r="AI532" s="1608">
        <f t="shared" si="530"/>
        <v>237.39999999999998</v>
      </c>
      <c r="AJ532" s="1659">
        <f t="shared" si="530"/>
        <v>232.16399999999999</v>
      </c>
      <c r="AK532" s="1672">
        <f t="shared" si="530"/>
        <v>172.12</v>
      </c>
      <c r="AM532" s="1414" t="s">
        <v>89</v>
      </c>
      <c r="AN532" s="1531">
        <f t="shared" si="513"/>
        <v>14.35</v>
      </c>
      <c r="AO532" s="1740">
        <f t="shared" si="514"/>
        <v>14.35</v>
      </c>
      <c r="AP532" s="1641" t="s">
        <v>1067</v>
      </c>
    </row>
    <row r="533" spans="2:44">
      <c r="B533" s="778"/>
      <c r="C533" s="1731"/>
      <c r="D533" s="10"/>
      <c r="E533" s="2734" t="s">
        <v>1020</v>
      </c>
      <c r="F533" s="2735"/>
      <c r="G533" s="2736"/>
      <c r="K533" s="1559" t="s">
        <v>610</v>
      </c>
      <c r="L533" s="1620">
        <v>0.06</v>
      </c>
      <c r="M533" s="1708">
        <v>0.06</v>
      </c>
      <c r="N533" s="1483"/>
      <c r="O533" s="1414" t="s">
        <v>447</v>
      </c>
      <c r="P533" s="1605"/>
      <c r="Q533" s="1654"/>
      <c r="R533" s="1605"/>
      <c r="S533" s="1530"/>
      <c r="T533" s="1605"/>
      <c r="U533" s="1655"/>
      <c r="V533" s="1605">
        <f t="shared" si="526"/>
        <v>0</v>
      </c>
      <c r="W533" s="1608">
        <f t="shared" si="527"/>
        <v>0</v>
      </c>
      <c r="X533" s="1605">
        <f t="shared" si="528"/>
        <v>0</v>
      </c>
      <c r="Y533" s="1530">
        <f t="shared" si="529"/>
        <v>0</v>
      </c>
      <c r="AA533" s="1641" t="s">
        <v>1067</v>
      </c>
      <c r="AB533" s="1642"/>
      <c r="AC533" s="1643"/>
      <c r="AD533" s="1644"/>
      <c r="AE533" s="1645"/>
      <c r="AF533" s="1644"/>
      <c r="AG533" s="1754"/>
      <c r="AM533" s="1414" t="s">
        <v>130</v>
      </c>
      <c r="AN533" s="1531">
        <f t="shared" si="513"/>
        <v>0.84250000000000003</v>
      </c>
      <c r="AO533" s="1740">
        <f t="shared" si="514"/>
        <v>33.700000000000003</v>
      </c>
      <c r="AP533" s="1687"/>
      <c r="AQ533" s="1650">
        <f t="shared" ref="AQ533:AR539" si="534">AB534+AD534+AF534</f>
        <v>0</v>
      </c>
      <c r="AR533" s="1651">
        <f t="shared" si="534"/>
        <v>0</v>
      </c>
    </row>
    <row r="534" spans="2:44">
      <c r="B534" s="778"/>
      <c r="C534" s="1731"/>
      <c r="D534" s="10"/>
      <c r="E534" s="1752" t="s">
        <v>89</v>
      </c>
      <c r="F534" s="1773">
        <v>4</v>
      </c>
      <c r="G534" s="1572">
        <v>4</v>
      </c>
      <c r="H534" s="2737" t="s">
        <v>694</v>
      </c>
      <c r="I534" s="1787"/>
      <c r="J534" s="1788"/>
      <c r="K534" s="1559" t="s">
        <v>608</v>
      </c>
      <c r="L534" s="1620">
        <v>3</v>
      </c>
      <c r="M534" s="1708">
        <v>3</v>
      </c>
      <c r="N534" s="1483"/>
      <c r="O534" s="1414" t="s">
        <v>67</v>
      </c>
      <c r="P534" s="1605"/>
      <c r="Q534" s="1654"/>
      <c r="R534" s="1605"/>
      <c r="S534" s="1530"/>
      <c r="T534" s="1605">
        <f>I547</f>
        <v>5</v>
      </c>
      <c r="U534" s="1655">
        <f>J547</f>
        <v>5</v>
      </c>
      <c r="V534" s="1605">
        <f t="shared" si="526"/>
        <v>0</v>
      </c>
      <c r="W534" s="1608">
        <f t="shared" si="527"/>
        <v>0</v>
      </c>
      <c r="X534" s="1605">
        <f t="shared" si="528"/>
        <v>5</v>
      </c>
      <c r="Y534" s="1530">
        <f t="shared" si="529"/>
        <v>5</v>
      </c>
      <c r="AA534" s="1687"/>
      <c r="AB534" s="1657"/>
      <c r="AC534" s="1674"/>
      <c r="AD534" s="1528"/>
      <c r="AE534" s="1675"/>
      <c r="AF534" s="1528"/>
      <c r="AG534" s="1684"/>
      <c r="AH534" s="1528">
        <f t="shared" ref="AH534:AK540" si="535">AB534+AD534</f>
        <v>0</v>
      </c>
      <c r="AI534" s="1608">
        <f t="shared" si="535"/>
        <v>0</v>
      </c>
      <c r="AJ534" s="1528">
        <f t="shared" si="535"/>
        <v>0</v>
      </c>
      <c r="AK534" s="1530">
        <f t="shared" si="535"/>
        <v>0</v>
      </c>
      <c r="AM534" s="1414" t="s">
        <v>50</v>
      </c>
      <c r="AN534" s="1531">
        <f t="shared" si="513"/>
        <v>12.94</v>
      </c>
      <c r="AO534" s="1740">
        <f t="shared" si="514"/>
        <v>12.94</v>
      </c>
      <c r="AP534" s="1687" t="s">
        <v>127</v>
      </c>
      <c r="AQ534" s="1650">
        <f t="shared" si="534"/>
        <v>0</v>
      </c>
      <c r="AR534" s="1651">
        <f t="shared" si="534"/>
        <v>0</v>
      </c>
    </row>
    <row r="535" spans="2:44">
      <c r="B535" s="778"/>
      <c r="C535" s="1731"/>
      <c r="D535" s="10"/>
      <c r="E535" s="1559" t="s">
        <v>616</v>
      </c>
      <c r="F535" s="1620">
        <v>2.6</v>
      </c>
      <c r="G535" s="1621">
        <v>2</v>
      </c>
      <c r="H535" s="1792" t="s">
        <v>100</v>
      </c>
      <c r="I535" s="1541" t="s">
        <v>101</v>
      </c>
      <c r="J535" s="2738" t="s">
        <v>102</v>
      </c>
      <c r="K535" s="1559" t="s">
        <v>394</v>
      </c>
      <c r="L535" s="1620">
        <v>1.8</v>
      </c>
      <c r="M535" s="1708">
        <v>1.32</v>
      </c>
      <c r="N535" s="1483"/>
      <c r="O535" s="1414" t="s">
        <v>82</v>
      </c>
      <c r="P535" s="1671">
        <f>I517</f>
        <v>2.31</v>
      </c>
      <c r="Q535" s="1711">
        <f>J517</f>
        <v>2.31</v>
      </c>
      <c r="R535" s="1605">
        <f>I530+I538</f>
        <v>7.4</v>
      </c>
      <c r="S535" s="1608">
        <f>J530+J538</f>
        <v>7.4</v>
      </c>
      <c r="T535" s="1605">
        <f>F552</f>
        <v>7</v>
      </c>
      <c r="U535" s="1725">
        <f>G552</f>
        <v>7</v>
      </c>
      <c r="V535" s="1605">
        <f t="shared" si="526"/>
        <v>9.7100000000000009</v>
      </c>
      <c r="W535" s="1608">
        <f t="shared" si="527"/>
        <v>9.7100000000000009</v>
      </c>
      <c r="X535" s="1605">
        <f t="shared" si="528"/>
        <v>14.4</v>
      </c>
      <c r="Y535" s="1530">
        <f t="shared" si="529"/>
        <v>14.4</v>
      </c>
      <c r="AA535" s="1687" t="s">
        <v>127</v>
      </c>
      <c r="AB535" s="1657"/>
      <c r="AC535" s="1674"/>
      <c r="AD535" s="1528"/>
      <c r="AE535" s="1675"/>
      <c r="AF535" s="1528"/>
      <c r="AG535" s="1684"/>
      <c r="AH535" s="1528">
        <f t="shared" si="535"/>
        <v>0</v>
      </c>
      <c r="AI535" s="1608">
        <f t="shared" si="535"/>
        <v>0</v>
      </c>
      <c r="AJ535" s="1528">
        <f t="shared" si="535"/>
        <v>0</v>
      </c>
      <c r="AK535" s="1530">
        <f t="shared" si="535"/>
        <v>0</v>
      </c>
      <c r="AM535" s="1414" t="s">
        <v>139</v>
      </c>
      <c r="AN535" s="1531">
        <f t="shared" si="513"/>
        <v>0</v>
      </c>
      <c r="AO535" s="1740">
        <f t="shared" si="514"/>
        <v>0</v>
      </c>
      <c r="AP535" s="1687" t="s">
        <v>126</v>
      </c>
      <c r="AQ535" s="1650">
        <f t="shared" si="534"/>
        <v>0</v>
      </c>
      <c r="AR535" s="1651">
        <f t="shared" si="534"/>
        <v>0</v>
      </c>
    </row>
    <row r="536" spans="2:44">
      <c r="B536" s="778"/>
      <c r="C536" s="1731"/>
      <c r="D536" s="10"/>
      <c r="E536" s="1716" t="s">
        <v>1029</v>
      </c>
      <c r="F536" s="10"/>
      <c r="G536" s="1482"/>
      <c r="H536" s="1693" t="s">
        <v>697</v>
      </c>
      <c r="I536" s="1803">
        <v>37.5</v>
      </c>
      <c r="J536" s="2012">
        <v>37.5</v>
      </c>
      <c r="K536" s="1559" t="s">
        <v>609</v>
      </c>
      <c r="L536" s="1620">
        <v>0.24</v>
      </c>
      <c r="M536" s="1708">
        <v>0.24</v>
      </c>
      <c r="N536" s="1483"/>
      <c r="O536" s="1414" t="s">
        <v>89</v>
      </c>
      <c r="P536" s="1605">
        <f>L518+F517</f>
        <v>5.75</v>
      </c>
      <c r="Q536" s="1654">
        <f>M518+G517</f>
        <v>5.75</v>
      </c>
      <c r="R536" s="1605">
        <f>F534+L534</f>
        <v>7</v>
      </c>
      <c r="S536" s="1530">
        <f>G534+M534</f>
        <v>7</v>
      </c>
      <c r="T536" s="1605">
        <f>F553</f>
        <v>1.6</v>
      </c>
      <c r="U536" s="1655">
        <f>G553</f>
        <v>1.6</v>
      </c>
      <c r="V536" s="1605">
        <f t="shared" si="526"/>
        <v>12.75</v>
      </c>
      <c r="W536" s="1608">
        <f t="shared" si="527"/>
        <v>12.75</v>
      </c>
      <c r="X536" s="1605">
        <f t="shared" si="528"/>
        <v>8.6</v>
      </c>
      <c r="Y536" s="1530">
        <f t="shared" si="529"/>
        <v>8.6</v>
      </c>
      <c r="AA536" s="1687" t="s">
        <v>126</v>
      </c>
      <c r="AB536" s="1657"/>
      <c r="AC536" s="1736"/>
      <c r="AD536" s="1528"/>
      <c r="AE536" s="1675"/>
      <c r="AF536" s="1528"/>
      <c r="AG536" s="1684"/>
      <c r="AH536" s="1528">
        <f t="shared" si="535"/>
        <v>0</v>
      </c>
      <c r="AI536" s="1608">
        <f t="shared" si="535"/>
        <v>0</v>
      </c>
      <c r="AJ536" s="1528">
        <f t="shared" si="535"/>
        <v>0</v>
      </c>
      <c r="AK536" s="1530">
        <f t="shared" si="535"/>
        <v>0</v>
      </c>
      <c r="AM536" s="1414" t="s">
        <v>52</v>
      </c>
      <c r="AN536" s="1531">
        <f t="shared" si="513"/>
        <v>1</v>
      </c>
      <c r="AO536" s="1740">
        <f t="shared" si="514"/>
        <v>1</v>
      </c>
      <c r="AP536" s="1687" t="s">
        <v>434</v>
      </c>
      <c r="AQ536" s="1650">
        <f t="shared" si="534"/>
        <v>0</v>
      </c>
      <c r="AR536" s="1651">
        <f t="shared" si="534"/>
        <v>0</v>
      </c>
    </row>
    <row r="537" spans="2:44">
      <c r="B537" s="778"/>
      <c r="C537" s="1731"/>
      <c r="D537" s="10"/>
      <c r="E537" s="1752" t="s">
        <v>373</v>
      </c>
      <c r="F537" s="1741">
        <v>0.06</v>
      </c>
      <c r="G537" s="1753">
        <v>0.06</v>
      </c>
      <c r="H537" s="1559" t="s">
        <v>81</v>
      </c>
      <c r="I537" s="1620">
        <v>120</v>
      </c>
      <c r="J537" s="1621">
        <v>120</v>
      </c>
      <c r="K537" s="1559" t="s">
        <v>592</v>
      </c>
      <c r="L537" s="1620">
        <v>0.15</v>
      </c>
      <c r="M537" s="1708">
        <v>0.15</v>
      </c>
      <c r="N537" s="1483"/>
      <c r="O537" s="2098" t="s">
        <v>144</v>
      </c>
      <c r="P537" s="1605"/>
      <c r="Q537" s="1711"/>
      <c r="R537" s="1605">
        <f>S537/1000/0.04</f>
        <v>0.54249999999999998</v>
      </c>
      <c r="S537" s="1608">
        <f>J526+M531</f>
        <v>21.7</v>
      </c>
      <c r="T537" s="2366">
        <f>U537/1000/0.04</f>
        <v>0.3</v>
      </c>
      <c r="U537" s="1725">
        <f>G550</f>
        <v>12</v>
      </c>
      <c r="V537" s="1605">
        <f t="shared" si="526"/>
        <v>0.54249999999999998</v>
      </c>
      <c r="W537" s="1608">
        <f t="shared" si="527"/>
        <v>21.7</v>
      </c>
      <c r="X537" s="1605">
        <f t="shared" si="528"/>
        <v>0.84250000000000003</v>
      </c>
      <c r="Y537" s="1530">
        <f t="shared" si="529"/>
        <v>33.700000000000003</v>
      </c>
      <c r="AA537" s="1687" t="s">
        <v>434</v>
      </c>
      <c r="AB537" s="1657"/>
      <c r="AC537" s="1736"/>
      <c r="AD537" s="1528"/>
      <c r="AE537" s="1675"/>
      <c r="AF537" s="1528"/>
      <c r="AG537" s="1684"/>
      <c r="AH537" s="1528">
        <f t="shared" si="535"/>
        <v>0</v>
      </c>
      <c r="AI537" s="1608">
        <f t="shared" si="535"/>
        <v>0</v>
      </c>
      <c r="AJ537" s="1528">
        <f t="shared" si="535"/>
        <v>0</v>
      </c>
      <c r="AK537" s="1530">
        <f t="shared" si="535"/>
        <v>0</v>
      </c>
      <c r="AM537" s="1414" t="s">
        <v>137</v>
      </c>
      <c r="AN537" s="1531">
        <f t="shared" si="513"/>
        <v>0</v>
      </c>
      <c r="AO537" s="1740">
        <f t="shared" si="514"/>
        <v>0</v>
      </c>
      <c r="AP537" s="2109"/>
      <c r="AQ537" s="2528">
        <f t="shared" si="534"/>
        <v>0</v>
      </c>
      <c r="AR537" s="2111">
        <f t="shared" si="534"/>
        <v>0</v>
      </c>
    </row>
    <row r="538" spans="2:44">
      <c r="B538" s="778"/>
      <c r="C538" s="1731"/>
      <c r="D538" s="10"/>
      <c r="E538" s="2276" t="s">
        <v>692</v>
      </c>
      <c r="F538" s="1773">
        <v>2.94</v>
      </c>
      <c r="G538" s="1572"/>
      <c r="H538" s="1571" t="s">
        <v>82</v>
      </c>
      <c r="I538" s="617">
        <v>5</v>
      </c>
      <c r="J538" s="2078">
        <v>5</v>
      </c>
      <c r="K538" s="778"/>
      <c r="L538" s="10"/>
      <c r="M538" s="1482"/>
      <c r="N538" s="1483"/>
      <c r="O538" s="1414" t="s">
        <v>50</v>
      </c>
      <c r="P538" s="1605">
        <f>L519</f>
        <v>0.7</v>
      </c>
      <c r="Q538" s="1782">
        <f>M519</f>
        <v>0.7</v>
      </c>
      <c r="R538" s="1605">
        <f>F540+L525+L536</f>
        <v>12.24</v>
      </c>
      <c r="S538" s="1608">
        <f>M525+G540+M536</f>
        <v>12.24</v>
      </c>
      <c r="T538" s="1605"/>
      <c r="U538" s="1624"/>
      <c r="V538" s="1605">
        <f t="shared" si="526"/>
        <v>12.94</v>
      </c>
      <c r="W538" s="1608">
        <f t="shared" si="527"/>
        <v>12.94</v>
      </c>
      <c r="X538" s="1605">
        <f t="shared" si="528"/>
        <v>12.24</v>
      </c>
      <c r="Y538" s="1530">
        <f t="shared" si="529"/>
        <v>12.24</v>
      </c>
      <c r="AA538" s="1656"/>
      <c r="AB538" s="2239"/>
      <c r="AC538" s="2739"/>
      <c r="AD538" s="1528"/>
      <c r="AE538" s="1675"/>
      <c r="AF538" s="1528"/>
      <c r="AG538" s="1684"/>
      <c r="AH538" s="1528">
        <f t="shared" si="535"/>
        <v>0</v>
      </c>
      <c r="AI538" s="1608">
        <f t="shared" si="535"/>
        <v>0</v>
      </c>
      <c r="AJ538" s="1528">
        <f t="shared" si="535"/>
        <v>0</v>
      </c>
      <c r="AK538" s="1530">
        <f t="shared" si="535"/>
        <v>0</v>
      </c>
      <c r="AM538" s="1414" t="s">
        <v>136</v>
      </c>
      <c r="AN538" s="1531">
        <f t="shared" si="513"/>
        <v>3</v>
      </c>
      <c r="AO538" s="1740">
        <f t="shared" si="514"/>
        <v>3</v>
      </c>
      <c r="AP538" s="2081" t="s">
        <v>936</v>
      </c>
      <c r="AQ538" s="2538">
        <f t="shared" si="534"/>
        <v>0</v>
      </c>
      <c r="AR538" s="1800">
        <f t="shared" si="534"/>
        <v>0</v>
      </c>
    </row>
    <row r="539" spans="2:44">
      <c r="B539" s="778"/>
      <c r="C539" s="1731"/>
      <c r="D539" s="10"/>
      <c r="E539" s="1716" t="s">
        <v>1066</v>
      </c>
      <c r="F539" s="10"/>
      <c r="G539" s="1482"/>
      <c r="H539" s="470"/>
      <c r="I539" s="1502"/>
      <c r="J539" s="1818"/>
      <c r="K539" s="1668" t="s">
        <v>322</v>
      </c>
      <c r="L539" s="1787"/>
      <c r="M539" s="1788"/>
      <c r="N539" s="1483"/>
      <c r="O539" s="1414" t="s">
        <v>139</v>
      </c>
      <c r="P539" s="1605"/>
      <c r="Q539" s="1654"/>
      <c r="R539" s="1605"/>
      <c r="S539" s="1530"/>
      <c r="T539" s="1605"/>
      <c r="U539" s="1655"/>
      <c r="V539" s="1605">
        <f t="shared" si="526"/>
        <v>0</v>
      </c>
      <c r="W539" s="1608">
        <f t="shared" si="527"/>
        <v>0</v>
      </c>
      <c r="X539" s="1605">
        <f t="shared" si="528"/>
        <v>0</v>
      </c>
      <c r="Y539" s="1530">
        <f t="shared" si="529"/>
        <v>0</v>
      </c>
      <c r="AA539" s="2081" t="s">
        <v>936</v>
      </c>
      <c r="AB539" s="2116">
        <f t="shared" ref="AB539:AG539" si="536">SUM(AB534:AB538)</f>
        <v>0</v>
      </c>
      <c r="AC539" s="2117">
        <f t="shared" si="536"/>
        <v>0</v>
      </c>
      <c r="AD539" s="2118">
        <f t="shared" si="536"/>
        <v>0</v>
      </c>
      <c r="AE539" s="2117">
        <f t="shared" si="536"/>
        <v>0</v>
      </c>
      <c r="AF539" s="2118">
        <f t="shared" si="536"/>
        <v>0</v>
      </c>
      <c r="AG539" s="2117">
        <f t="shared" si="536"/>
        <v>0</v>
      </c>
      <c r="AH539" s="2119">
        <f t="shared" si="535"/>
        <v>0</v>
      </c>
      <c r="AI539" s="2120">
        <f t="shared" si="535"/>
        <v>0</v>
      </c>
      <c r="AJ539" s="2119">
        <f t="shared" si="535"/>
        <v>0</v>
      </c>
      <c r="AK539" s="2120">
        <f t="shared" si="535"/>
        <v>0</v>
      </c>
      <c r="AM539" s="1414" t="s">
        <v>77</v>
      </c>
      <c r="AN539" s="1531">
        <f t="shared" si="513"/>
        <v>0</v>
      </c>
      <c r="AO539" s="1740">
        <f t="shared" si="514"/>
        <v>0</v>
      </c>
      <c r="AP539" s="2591" t="s">
        <v>134</v>
      </c>
      <c r="AQ539" s="2592">
        <f t="shared" si="534"/>
        <v>364.94099999999997</v>
      </c>
      <c r="AR539" s="1800">
        <f t="shared" si="534"/>
        <v>284.09999999999997</v>
      </c>
    </row>
    <row r="540" spans="2:44">
      <c r="B540" s="778"/>
      <c r="C540" s="1731"/>
      <c r="D540" s="10"/>
      <c r="E540" s="1559" t="s">
        <v>50</v>
      </c>
      <c r="F540" s="1620">
        <v>2</v>
      </c>
      <c r="G540" s="1561">
        <v>2</v>
      </c>
      <c r="H540" s="778"/>
      <c r="I540" s="10"/>
      <c r="J540" s="1482"/>
      <c r="K540" s="2370" t="s">
        <v>100</v>
      </c>
      <c r="L540" s="2090" t="s">
        <v>101</v>
      </c>
      <c r="M540" s="2091" t="s">
        <v>102</v>
      </c>
      <c r="N540" s="1483"/>
      <c r="O540" s="1414" t="s">
        <v>444</v>
      </c>
      <c r="P540" s="1605"/>
      <c r="Q540" s="1654"/>
      <c r="R540" s="1605"/>
      <c r="S540" s="1530"/>
      <c r="T540" s="1605">
        <f>L550</f>
        <v>1</v>
      </c>
      <c r="U540" s="1655">
        <f>M550</f>
        <v>1</v>
      </c>
      <c r="V540" s="1605">
        <f t="shared" si="526"/>
        <v>0</v>
      </c>
      <c r="W540" s="1608">
        <f t="shared" si="527"/>
        <v>0</v>
      </c>
      <c r="X540" s="1605">
        <f t="shared" si="528"/>
        <v>1</v>
      </c>
      <c r="Y540" s="1530">
        <f t="shared" si="529"/>
        <v>1</v>
      </c>
      <c r="AA540" s="2129" t="s">
        <v>937</v>
      </c>
      <c r="AB540" s="2130">
        <f t="shared" ref="AB540:AG540" si="537">AB532+AB539</f>
        <v>132.77699999999999</v>
      </c>
      <c r="AC540" s="2131">
        <f t="shared" si="537"/>
        <v>111.97999999999999</v>
      </c>
      <c r="AD540" s="2374">
        <f t="shared" si="537"/>
        <v>173.834</v>
      </c>
      <c r="AE540" s="2279">
        <f t="shared" si="537"/>
        <v>125.41999999999999</v>
      </c>
      <c r="AF540" s="2130">
        <f t="shared" si="537"/>
        <v>58.33</v>
      </c>
      <c r="AG540" s="2132">
        <f t="shared" si="537"/>
        <v>46.7</v>
      </c>
      <c r="AH540" s="2506">
        <f t="shared" si="535"/>
        <v>306.61099999999999</v>
      </c>
      <c r="AI540" s="2134">
        <f t="shared" si="535"/>
        <v>237.39999999999998</v>
      </c>
      <c r="AJ540" s="2506">
        <f t="shared" si="535"/>
        <v>232.16399999999999</v>
      </c>
      <c r="AK540" s="2590">
        <f t="shared" si="535"/>
        <v>172.12</v>
      </c>
      <c r="AM540" s="1414" t="s">
        <v>54</v>
      </c>
      <c r="AN540" s="1531">
        <f t="shared" si="513"/>
        <v>2.4499999999999997</v>
      </c>
      <c r="AO540" s="1740">
        <f t="shared" si="514"/>
        <v>2.4499999999999997</v>
      </c>
      <c r="AP540" s="2593" t="s">
        <v>415</v>
      </c>
      <c r="AQ540" s="1512"/>
      <c r="AR540" s="1482"/>
    </row>
    <row r="541" spans="2:44">
      <c r="B541" s="778"/>
      <c r="C541" s="1731"/>
      <c r="D541" s="10"/>
      <c r="E541" s="1559" t="s">
        <v>54</v>
      </c>
      <c r="F541" s="1741">
        <v>0.52</v>
      </c>
      <c r="G541" s="1753">
        <v>0.52</v>
      </c>
      <c r="H541" s="778"/>
      <c r="I541" s="10"/>
      <c r="J541" s="1482"/>
      <c r="K541" s="1693" t="s">
        <v>738</v>
      </c>
      <c r="L541" s="1803">
        <v>143</v>
      </c>
      <c r="M541" s="2092">
        <f>D532</f>
        <v>100</v>
      </c>
      <c r="N541" s="1483"/>
      <c r="O541" s="1414" t="s">
        <v>137</v>
      </c>
      <c r="P541" s="1605"/>
      <c r="Q541" s="1654"/>
      <c r="R541" s="1605"/>
      <c r="S541" s="1530"/>
      <c r="T541" s="1605"/>
      <c r="U541" s="1655"/>
      <c r="V541" s="1605">
        <f t="shared" si="526"/>
        <v>0</v>
      </c>
      <c r="W541" s="1608">
        <f t="shared" si="527"/>
        <v>0</v>
      </c>
      <c r="X541" s="1605">
        <f t="shared" si="528"/>
        <v>0</v>
      </c>
      <c r="Y541" s="1530">
        <f t="shared" si="529"/>
        <v>0</v>
      </c>
      <c r="AA541" s="2283" t="s">
        <v>415</v>
      </c>
      <c r="AB541" s="1820"/>
      <c r="AC541" s="2284"/>
      <c r="AD541" s="1657"/>
      <c r="AE541" s="1727"/>
      <c r="AF541" s="1657"/>
      <c r="AG541" s="2285"/>
      <c r="AH541" s="1528"/>
      <c r="AI541" s="2286"/>
      <c r="AJ541" s="1528"/>
      <c r="AK541" s="1530"/>
      <c r="AM541" s="1414" t="s">
        <v>116</v>
      </c>
      <c r="AN541" s="1531">
        <f t="shared" si="513"/>
        <v>0</v>
      </c>
      <c r="AO541" s="1740">
        <f t="shared" si="514"/>
        <v>0</v>
      </c>
      <c r="AP541" s="1819" t="s">
        <v>547</v>
      </c>
      <c r="AQ541" s="1713">
        <f t="shared" ref="AQ541:AQ557" si="538">AB542+AD542+AF542</f>
        <v>0</v>
      </c>
      <c r="AR541" s="1532">
        <f t="shared" ref="AR541:AR557" si="539">AC542+AE542+AG542</f>
        <v>0</v>
      </c>
    </row>
    <row r="542" spans="2:44">
      <c r="B542" s="778"/>
      <c r="C542" s="1731"/>
      <c r="D542" s="10"/>
      <c r="E542" s="1752" t="s">
        <v>163</v>
      </c>
      <c r="F542" s="1620">
        <v>8.0000000000000002E-3</v>
      </c>
      <c r="G542" s="1561">
        <v>8.0000000000000002E-3</v>
      </c>
      <c r="H542" s="778"/>
      <c r="I542" s="10"/>
      <c r="J542" s="1482"/>
      <c r="K542" s="778"/>
      <c r="L542" s="10"/>
      <c r="M542" s="1482"/>
      <c r="N542" s="1483"/>
      <c r="O542" s="1414" t="s">
        <v>136</v>
      </c>
      <c r="P542" s="1605"/>
      <c r="Q542" s="1654"/>
      <c r="R542" s="1605">
        <f>L524</f>
        <v>3</v>
      </c>
      <c r="S542" s="1530">
        <f>M524</f>
        <v>3</v>
      </c>
      <c r="T542" s="1605"/>
      <c r="U542" s="1655"/>
      <c r="V542" s="1605">
        <f t="shared" si="526"/>
        <v>3</v>
      </c>
      <c r="W542" s="1608">
        <f t="shared" si="527"/>
        <v>3</v>
      </c>
      <c r="X542" s="1605">
        <f t="shared" si="528"/>
        <v>3</v>
      </c>
      <c r="Y542" s="1530">
        <f t="shared" si="529"/>
        <v>3</v>
      </c>
      <c r="AA542" s="1819" t="s">
        <v>547</v>
      </c>
      <c r="AB542" s="2143"/>
      <c r="AC542" s="1821"/>
      <c r="AD542" s="1657"/>
      <c r="AE542" s="1532"/>
      <c r="AF542" s="1657"/>
      <c r="AG542" s="2144"/>
      <c r="AH542" s="1528">
        <f t="shared" ref="AH542" si="540">AB542+AD542</f>
        <v>0</v>
      </c>
      <c r="AI542" s="1813">
        <f t="shared" ref="AI542" si="541">AC542+AE542</f>
        <v>0</v>
      </c>
      <c r="AJ542" s="1528">
        <f t="shared" ref="AJ542" si="542">AD542+AF542</f>
        <v>0</v>
      </c>
      <c r="AK542" s="1814">
        <f t="shared" ref="AK542" si="543">AE542+AG542</f>
        <v>0</v>
      </c>
      <c r="AM542" s="1849" t="s">
        <v>167</v>
      </c>
      <c r="AN542" s="1531">
        <f t="shared" si="513"/>
        <v>2.4634</v>
      </c>
      <c r="AO542" s="1740">
        <f t="shared" si="514"/>
        <v>2.4634</v>
      </c>
      <c r="AP542" s="1824" t="s">
        <v>416</v>
      </c>
      <c r="AQ542" s="1713">
        <f t="shared" si="538"/>
        <v>11.34</v>
      </c>
      <c r="AR542" s="1532">
        <f t="shared" si="539"/>
        <v>10</v>
      </c>
    </row>
    <row r="543" spans="2:44">
      <c r="B543" s="2740"/>
      <c r="C543" s="1731"/>
      <c r="D543" s="10"/>
      <c r="E543" s="2276" t="s">
        <v>81</v>
      </c>
      <c r="F543" s="1773">
        <v>160</v>
      </c>
      <c r="G543" s="1572">
        <v>160</v>
      </c>
      <c r="H543" s="778"/>
      <c r="I543" s="10"/>
      <c r="J543" s="1482"/>
      <c r="K543" s="778"/>
      <c r="L543" s="10"/>
      <c r="M543" s="1482"/>
      <c r="N543" s="1483"/>
      <c r="O543" s="1414" t="s">
        <v>77</v>
      </c>
      <c r="P543" s="1605"/>
      <c r="Q543" s="1654"/>
      <c r="R543" s="1605"/>
      <c r="S543" s="1530"/>
      <c r="T543" s="1605"/>
      <c r="U543" s="1655"/>
      <c r="V543" s="1605">
        <f t="shared" si="526"/>
        <v>0</v>
      </c>
      <c r="W543" s="1608">
        <f t="shared" si="527"/>
        <v>0</v>
      </c>
      <c r="X543" s="1605">
        <f t="shared" si="528"/>
        <v>0</v>
      </c>
      <c r="Y543" s="1530">
        <f t="shared" si="529"/>
        <v>0</v>
      </c>
      <c r="AA543" s="1828" t="s">
        <v>416</v>
      </c>
      <c r="AB543" s="1829"/>
      <c r="AC543" s="1830"/>
      <c r="AD543" s="1657"/>
      <c r="AE543" s="2147"/>
      <c r="AF543" s="1528">
        <f>L549</f>
        <v>11.34</v>
      </c>
      <c r="AG543" s="1834">
        <f>M549</f>
        <v>10</v>
      </c>
      <c r="AH543" s="1528">
        <f t="shared" ref="AH543:AK545" si="544">AB543+AD543</f>
        <v>0</v>
      </c>
      <c r="AI543" s="1813">
        <f t="shared" si="544"/>
        <v>0</v>
      </c>
      <c r="AJ543" s="1528">
        <f t="shared" si="544"/>
        <v>11.34</v>
      </c>
      <c r="AK543" s="1814">
        <f t="shared" si="544"/>
        <v>10</v>
      </c>
      <c r="AM543" s="1866" t="s">
        <v>163</v>
      </c>
      <c r="AN543" s="1531">
        <f t="shared" si="513"/>
        <v>1.8400000000000003E-2</v>
      </c>
      <c r="AO543" s="1740">
        <f t="shared" si="514"/>
        <v>1.8400000000000003E-2</v>
      </c>
      <c r="AP543" s="1835" t="s">
        <v>417</v>
      </c>
      <c r="AQ543" s="1531">
        <f t="shared" si="538"/>
        <v>143</v>
      </c>
      <c r="AR543" s="1532">
        <f t="shared" si="539"/>
        <v>100</v>
      </c>
    </row>
    <row r="544" spans="2:44">
      <c r="B544" s="1652" t="s">
        <v>400</v>
      </c>
      <c r="C544" s="1653"/>
      <c r="D544" s="2385">
        <f>SUM(D523:D543)</f>
        <v>890</v>
      </c>
      <c r="E544" s="2094" t="s">
        <v>448</v>
      </c>
      <c r="F544" s="1838"/>
      <c r="G544" s="2418">
        <v>1.0249999999999999</v>
      </c>
      <c r="H544" s="203"/>
      <c r="I544" s="1150"/>
      <c r="J544" s="214"/>
      <c r="K544" s="203"/>
      <c r="L544" s="1150"/>
      <c r="M544" s="214"/>
      <c r="N544" s="1483"/>
      <c r="O544" s="1201" t="s">
        <v>445</v>
      </c>
      <c r="P544" s="1605">
        <f>I519+L521</f>
        <v>0.89999999999999991</v>
      </c>
      <c r="Q544" s="1654">
        <f>J519+M521</f>
        <v>0.89999999999999991</v>
      </c>
      <c r="R544" s="1605">
        <f>F541+I527+I532+L537</f>
        <v>1.0499999999999998</v>
      </c>
      <c r="S544" s="1608">
        <f>G541+J527+J532+M537</f>
        <v>1.0499999999999998</v>
      </c>
      <c r="T544" s="1605">
        <f>F554+I551</f>
        <v>0.5</v>
      </c>
      <c r="U544" s="1655">
        <f>G554+J551</f>
        <v>0.5</v>
      </c>
      <c r="V544" s="1605">
        <f t="shared" si="526"/>
        <v>1.9499999999999997</v>
      </c>
      <c r="W544" s="1608">
        <f t="shared" si="527"/>
        <v>1.9499999999999997</v>
      </c>
      <c r="X544" s="1605">
        <f t="shared" si="528"/>
        <v>1.5499999999999998</v>
      </c>
      <c r="Y544" s="1530">
        <f t="shared" si="529"/>
        <v>1.5499999999999998</v>
      </c>
      <c r="AA544" s="1840" t="s">
        <v>417</v>
      </c>
      <c r="AB544" s="1525"/>
      <c r="AC544" s="1841"/>
      <c r="AD544" s="1657">
        <f>L541</f>
        <v>143</v>
      </c>
      <c r="AE544" s="2152">
        <f>D532</f>
        <v>100</v>
      </c>
      <c r="AF544" s="1812"/>
      <c r="AG544" s="1844"/>
      <c r="AH544" s="1528">
        <f t="shared" si="544"/>
        <v>143</v>
      </c>
      <c r="AI544" s="1813">
        <f t="shared" si="544"/>
        <v>100</v>
      </c>
      <c r="AJ544" s="1528">
        <f t="shared" si="544"/>
        <v>143</v>
      </c>
      <c r="AK544" s="1814">
        <f t="shared" si="544"/>
        <v>100</v>
      </c>
      <c r="AM544" s="1882" t="s">
        <v>409</v>
      </c>
      <c r="AN544" s="1531">
        <f t="shared" si="513"/>
        <v>2.0249999999999999</v>
      </c>
      <c r="AO544" s="1740">
        <f t="shared" si="514"/>
        <v>2.0249999999999999</v>
      </c>
      <c r="AP544" s="1845" t="s">
        <v>418</v>
      </c>
      <c r="AQ544" s="1531">
        <f t="shared" si="538"/>
        <v>14.7</v>
      </c>
      <c r="AR544" s="1532">
        <f t="shared" si="539"/>
        <v>10</v>
      </c>
    </row>
    <row r="545" spans="2:47">
      <c r="B545" s="2533"/>
      <c r="C545" s="714" t="s">
        <v>244</v>
      </c>
      <c r="D545" s="2534"/>
      <c r="E545" s="2741" t="s">
        <v>770</v>
      </c>
      <c r="F545" s="2186"/>
      <c r="G545" s="1664"/>
      <c r="H545" s="2742"/>
      <c r="I545" s="2742"/>
      <c r="J545" s="1787"/>
      <c r="K545" s="2743" t="s">
        <v>800</v>
      </c>
      <c r="L545" s="2401"/>
      <c r="M545" s="2402"/>
      <c r="N545" s="1483"/>
      <c r="O545" s="1414" t="s">
        <v>446</v>
      </c>
      <c r="P545" s="1605"/>
      <c r="Q545" s="1654"/>
      <c r="R545" s="1605"/>
      <c r="S545" s="1530"/>
      <c r="T545" s="1605"/>
      <c r="U545" s="1655"/>
      <c r="V545" s="1605">
        <f t="shared" si="526"/>
        <v>0</v>
      </c>
      <c r="W545" s="1608">
        <f t="shared" si="527"/>
        <v>0</v>
      </c>
      <c r="X545" s="1605">
        <f t="shared" si="528"/>
        <v>0</v>
      </c>
      <c r="Y545" s="1530">
        <f t="shared" si="529"/>
        <v>0</v>
      </c>
      <c r="AA545" s="1846" t="s">
        <v>418</v>
      </c>
      <c r="AB545" s="1525"/>
      <c r="AC545" s="1841"/>
      <c r="AD545" s="1657"/>
      <c r="AE545" s="2152"/>
      <c r="AF545" s="1528">
        <f>L548</f>
        <v>14.7</v>
      </c>
      <c r="AG545" s="1844">
        <f>M548</f>
        <v>10</v>
      </c>
      <c r="AH545" s="1528">
        <f t="shared" si="544"/>
        <v>0</v>
      </c>
      <c r="AI545" s="1813">
        <f t="shared" si="544"/>
        <v>0</v>
      </c>
      <c r="AJ545" s="1528">
        <f t="shared" si="544"/>
        <v>14.7</v>
      </c>
      <c r="AK545" s="1814">
        <f t="shared" si="544"/>
        <v>10</v>
      </c>
      <c r="AM545" s="1894" t="s">
        <v>135</v>
      </c>
      <c r="AN545" s="1618">
        <f t="shared" si="513"/>
        <v>0.42</v>
      </c>
      <c r="AO545" s="1904">
        <f t="shared" si="514"/>
        <v>0.42</v>
      </c>
      <c r="AP545" s="1848" t="s">
        <v>419</v>
      </c>
      <c r="AQ545" s="1618">
        <f t="shared" si="538"/>
        <v>0</v>
      </c>
      <c r="AR545" s="1619">
        <f t="shared" si="539"/>
        <v>0</v>
      </c>
    </row>
    <row r="546" spans="2:47">
      <c r="B546" s="2744" t="s">
        <v>1006</v>
      </c>
      <c r="C546" s="2745" t="s">
        <v>761</v>
      </c>
      <c r="D546" s="2746">
        <v>200</v>
      </c>
      <c r="E546" s="1677" t="s">
        <v>100</v>
      </c>
      <c r="F546" s="1541" t="s">
        <v>101</v>
      </c>
      <c r="G546" s="1542" t="s">
        <v>102</v>
      </c>
      <c r="H546" s="2747" t="s">
        <v>100</v>
      </c>
      <c r="I546" s="1998" t="s">
        <v>101</v>
      </c>
      <c r="J546" s="2047" t="s">
        <v>102</v>
      </c>
      <c r="K546" s="2748" t="s">
        <v>801</v>
      </c>
      <c r="L546" s="2426"/>
      <c r="M546" s="2427"/>
      <c r="N546" s="1483"/>
      <c r="O546" s="1849" t="s">
        <v>167</v>
      </c>
      <c r="P546" s="1850">
        <f t="shared" ref="P546:U546" si="545">P547+P548+P549+P550</f>
        <v>1.31</v>
      </c>
      <c r="Q546" s="1851">
        <f t="shared" si="545"/>
        <v>1.31</v>
      </c>
      <c r="R546" s="1850">
        <f t="shared" si="545"/>
        <v>1.153</v>
      </c>
      <c r="S546" s="1852">
        <f t="shared" si="545"/>
        <v>1.153</v>
      </c>
      <c r="T546" s="1853">
        <f t="shared" si="545"/>
        <v>4.0000000000000002E-4</v>
      </c>
      <c r="U546" s="1854">
        <f t="shared" si="545"/>
        <v>4.0000000000000002E-4</v>
      </c>
      <c r="V546" s="1605">
        <f t="shared" si="526"/>
        <v>2.4630000000000001</v>
      </c>
      <c r="W546" s="1608">
        <f t="shared" si="527"/>
        <v>2.4630000000000001</v>
      </c>
      <c r="X546" s="1605">
        <f t="shared" si="528"/>
        <v>1.1534</v>
      </c>
      <c r="Y546" s="1530">
        <f t="shared" si="529"/>
        <v>1.1534</v>
      </c>
      <c r="AA546" s="1855" t="s">
        <v>419</v>
      </c>
      <c r="AB546" s="1610"/>
      <c r="AC546" s="1856"/>
      <c r="AD546" s="1737"/>
      <c r="AE546" s="2299"/>
      <c r="AF546" s="1614"/>
      <c r="AG546" s="1860"/>
      <c r="AH546" s="1614">
        <f>AB546+AD546</f>
        <v>0</v>
      </c>
      <c r="AI546" s="1861"/>
      <c r="AJ546" s="1614">
        <f t="shared" ref="AJ546:AJ558" si="546">AD546+AF546</f>
        <v>0</v>
      </c>
      <c r="AK546" s="1862"/>
      <c r="AM546" s="1286" t="s">
        <v>98</v>
      </c>
      <c r="AN546" s="1913">
        <f>P551+R551+T551</f>
        <v>0</v>
      </c>
      <c r="AO546" s="1914">
        <f>Q551+S551+U551</f>
        <v>0</v>
      </c>
      <c r="AP546" s="1863" t="s">
        <v>420</v>
      </c>
      <c r="AQ546" s="1864">
        <f t="shared" si="538"/>
        <v>169.04</v>
      </c>
      <c r="AR546" s="1865">
        <f t="shared" si="539"/>
        <v>120</v>
      </c>
    </row>
    <row r="547" spans="2:47">
      <c r="B547" s="2749" t="s">
        <v>950</v>
      </c>
      <c r="C547" s="661" t="s">
        <v>766</v>
      </c>
      <c r="D547" s="2750" t="s">
        <v>769</v>
      </c>
      <c r="E547" s="2126" t="s">
        <v>65</v>
      </c>
      <c r="F547" s="1694">
        <v>37.92</v>
      </c>
      <c r="G547" s="2197">
        <v>31</v>
      </c>
      <c r="H547" s="2128" t="s">
        <v>93</v>
      </c>
      <c r="I547" s="1803">
        <v>5</v>
      </c>
      <c r="J547" s="2012">
        <v>5</v>
      </c>
      <c r="K547" s="2747" t="s">
        <v>100</v>
      </c>
      <c r="L547" s="2114" t="s">
        <v>101</v>
      </c>
      <c r="M547" s="2115" t="s">
        <v>102</v>
      </c>
      <c r="N547" s="38"/>
      <c r="O547" s="1866" t="s">
        <v>163</v>
      </c>
      <c r="P547" s="1867">
        <f>I520</f>
        <v>0.01</v>
      </c>
      <c r="Q547" s="1868">
        <f>J520</f>
        <v>0.01</v>
      </c>
      <c r="R547" s="1867">
        <f>F542</f>
        <v>8.0000000000000002E-3</v>
      </c>
      <c r="S547" s="1869">
        <f>G542</f>
        <v>8.0000000000000002E-3</v>
      </c>
      <c r="T547" s="1870">
        <f>I550</f>
        <v>4.0000000000000002E-4</v>
      </c>
      <c r="U547" s="1868">
        <f>J550</f>
        <v>4.0000000000000002E-4</v>
      </c>
      <c r="V547" s="1871">
        <f>P547+R547</f>
        <v>1.8000000000000002E-2</v>
      </c>
      <c r="W547" s="1869">
        <f t="shared" si="527"/>
        <v>1.8000000000000002E-2</v>
      </c>
      <c r="X547" s="1636">
        <f t="shared" si="528"/>
        <v>8.3999999999999995E-3</v>
      </c>
      <c r="Y547" s="1869">
        <f t="shared" si="529"/>
        <v>8.3999999999999995E-3</v>
      </c>
      <c r="AA547" s="1872" t="s">
        <v>420</v>
      </c>
      <c r="AB547" s="2508">
        <f t="shared" ref="AB547:AG547" si="547">SUM(AB542:AB546)</f>
        <v>0</v>
      </c>
      <c r="AC547" s="1874">
        <f t="shared" si="547"/>
        <v>0</v>
      </c>
      <c r="AD547" s="1875">
        <f t="shared" si="547"/>
        <v>143</v>
      </c>
      <c r="AE547" s="2169">
        <f t="shared" si="547"/>
        <v>100</v>
      </c>
      <c r="AF547" s="1877">
        <f t="shared" si="547"/>
        <v>26.04</v>
      </c>
      <c r="AG547" s="1878">
        <f t="shared" si="547"/>
        <v>20</v>
      </c>
      <c r="AH547" s="1877">
        <f>AB547+AD547</f>
        <v>143</v>
      </c>
      <c r="AI547" s="1879">
        <f>AC547+AE547</f>
        <v>100</v>
      </c>
      <c r="AJ547" s="1877">
        <f>AD547+AF547</f>
        <v>169.04</v>
      </c>
      <c r="AK547" s="1880">
        <f>AE547+AG547</f>
        <v>120</v>
      </c>
      <c r="AP547" s="1881" t="s">
        <v>429</v>
      </c>
      <c r="AQ547" s="1512">
        <f t="shared" si="538"/>
        <v>0</v>
      </c>
      <c r="AR547" s="1513">
        <f t="shared" si="539"/>
        <v>0</v>
      </c>
      <c r="AT547" s="10"/>
      <c r="AU547" s="10"/>
    </row>
    <row r="548" spans="2:47">
      <c r="B548" s="778"/>
      <c r="C548" s="2751" t="s">
        <v>771</v>
      </c>
      <c r="D548" s="1482"/>
      <c r="E548" s="1573" t="s">
        <v>79</v>
      </c>
      <c r="F548" s="1574">
        <v>10.47</v>
      </c>
      <c r="G548" s="2615">
        <v>10.47</v>
      </c>
      <c r="H548" s="256" t="s">
        <v>79</v>
      </c>
      <c r="I548" s="1620">
        <v>1.5</v>
      </c>
      <c r="J548" s="1621">
        <v>1.5</v>
      </c>
      <c r="K548" s="2126" t="s">
        <v>325</v>
      </c>
      <c r="L548" s="2006">
        <v>14.7</v>
      </c>
      <c r="M548" s="2007">
        <v>10</v>
      </c>
      <c r="N548" s="38"/>
      <c r="O548" s="1882" t="s">
        <v>409</v>
      </c>
      <c r="P548" s="1883">
        <f>J521</f>
        <v>1</v>
      </c>
      <c r="Q548" s="1884">
        <f>J521</f>
        <v>1</v>
      </c>
      <c r="R548" s="1883">
        <f>G544</f>
        <v>1.0249999999999999</v>
      </c>
      <c r="S548" s="1885">
        <f>G544</f>
        <v>1.0249999999999999</v>
      </c>
      <c r="T548" s="1886"/>
      <c r="U548" s="1884"/>
      <c r="V548" s="1871">
        <f>P548+R548</f>
        <v>2.0249999999999999</v>
      </c>
      <c r="W548" s="1869">
        <f t="shared" si="527"/>
        <v>2.0249999999999999</v>
      </c>
      <c r="X548" s="1636">
        <f t="shared" si="528"/>
        <v>1.0249999999999999</v>
      </c>
      <c r="Y548" s="1869">
        <f t="shared" si="529"/>
        <v>1.0249999999999999</v>
      </c>
      <c r="AA548" s="1881" t="s">
        <v>429</v>
      </c>
      <c r="AB548" s="1887"/>
      <c r="AC548" s="1888"/>
      <c r="AD548" s="1889"/>
      <c r="AE548" s="1890"/>
      <c r="AF548" s="1887"/>
      <c r="AG548" s="1888"/>
      <c r="AH548" s="1509"/>
      <c r="AI548" s="1891"/>
      <c r="AJ548" s="1509">
        <f t="shared" si="546"/>
        <v>0</v>
      </c>
      <c r="AK548" s="1892"/>
      <c r="AP548" s="1893" t="s">
        <v>430</v>
      </c>
      <c r="AQ548" s="1531">
        <f t="shared" si="538"/>
        <v>0</v>
      </c>
      <c r="AR548" s="1532">
        <f t="shared" si="539"/>
        <v>0</v>
      </c>
      <c r="AT548" s="10"/>
      <c r="AU548" s="10"/>
    </row>
    <row r="549" spans="2:47">
      <c r="B549" s="1723" t="s">
        <v>9</v>
      </c>
      <c r="C549" s="658" t="s">
        <v>428</v>
      </c>
      <c r="D549" s="246">
        <v>20</v>
      </c>
      <c r="E549" s="1573" t="s">
        <v>296</v>
      </c>
      <c r="F549" s="1574">
        <v>3.9</v>
      </c>
      <c r="G549" s="2615">
        <v>3.9</v>
      </c>
      <c r="H549" s="256" t="s">
        <v>81</v>
      </c>
      <c r="I549" s="538">
        <v>15</v>
      </c>
      <c r="J549" s="2075">
        <v>15</v>
      </c>
      <c r="K549" s="2412" t="s">
        <v>246</v>
      </c>
      <c r="L549" s="2026">
        <v>11.34</v>
      </c>
      <c r="M549" s="1621">
        <v>10</v>
      </c>
      <c r="N549" s="38"/>
      <c r="O549" s="1894" t="s">
        <v>135</v>
      </c>
      <c r="P549" s="1895">
        <f>L520</f>
        <v>0.3</v>
      </c>
      <c r="Q549" s="1896">
        <f>M520</f>
        <v>0.3</v>
      </c>
      <c r="R549" s="1895">
        <f>F537+L533</f>
        <v>0.12</v>
      </c>
      <c r="S549" s="1897">
        <f>G537+M533</f>
        <v>0.12</v>
      </c>
      <c r="T549" s="1898"/>
      <c r="U549" s="1896"/>
      <c r="V549" s="1871">
        <f>P549+R549</f>
        <v>0.42</v>
      </c>
      <c r="W549" s="1869">
        <f t="shared" si="527"/>
        <v>0.42</v>
      </c>
      <c r="X549" s="1636">
        <f t="shared" si="528"/>
        <v>0.12</v>
      </c>
      <c r="Y549" s="1869">
        <f t="shared" si="529"/>
        <v>0.12</v>
      </c>
      <c r="AA549" s="1893" t="s">
        <v>430</v>
      </c>
      <c r="AB549" s="1899"/>
      <c r="AC549" s="1900"/>
      <c r="AD549" s="1901"/>
      <c r="AE549" s="1902"/>
      <c r="AF549" s="1899"/>
      <c r="AG549" s="1900"/>
      <c r="AH549" s="1528">
        <f t="shared" ref="AH549:AI551" si="548">AB549+AD549</f>
        <v>0</v>
      </c>
      <c r="AI549" s="1903">
        <f t="shared" si="548"/>
        <v>0</v>
      </c>
      <c r="AJ549" s="1528">
        <f t="shared" si="546"/>
        <v>0</v>
      </c>
      <c r="AK549" s="1638">
        <f t="shared" ref="AK549:AK554" si="549">AE549+AG549</f>
        <v>0</v>
      </c>
      <c r="AP549" s="1905" t="s">
        <v>431</v>
      </c>
      <c r="AQ549" s="1618">
        <f t="shared" si="538"/>
        <v>0</v>
      </c>
      <c r="AR549" s="1619">
        <f t="shared" si="539"/>
        <v>0</v>
      </c>
      <c r="AT549" s="10"/>
      <c r="AU549" s="10"/>
    </row>
    <row r="550" spans="2:47">
      <c r="B550" s="778"/>
      <c r="C550" s="2271"/>
      <c r="D550" s="1482"/>
      <c r="E550" s="1559" t="s">
        <v>611</v>
      </c>
      <c r="F550" s="1620" t="s">
        <v>768</v>
      </c>
      <c r="G550" s="2139">
        <v>12</v>
      </c>
      <c r="H550" s="2219" t="s">
        <v>163</v>
      </c>
      <c r="I550" s="1620">
        <v>4.0000000000000002E-4</v>
      </c>
      <c r="J550" s="1621">
        <v>4.0000000000000002E-4</v>
      </c>
      <c r="K550" s="1559" t="s">
        <v>92</v>
      </c>
      <c r="L550" s="1620">
        <v>1</v>
      </c>
      <c r="M550" s="1621">
        <v>1</v>
      </c>
      <c r="N550" s="2752"/>
      <c r="O550" s="1894" t="s">
        <v>462</v>
      </c>
      <c r="P550" s="1895"/>
      <c r="Q550" s="1896"/>
      <c r="R550" s="1895"/>
      <c r="S550" s="1897"/>
      <c r="T550" s="1898"/>
      <c r="U550" s="1896"/>
      <c r="V550" s="1871">
        <f>P550+R550</f>
        <v>0</v>
      </c>
      <c r="W550" s="1869">
        <f t="shared" si="527"/>
        <v>0</v>
      </c>
      <c r="X550" s="1636">
        <f>R550+T550</f>
        <v>0</v>
      </c>
      <c r="Y550" s="1869">
        <f t="shared" si="529"/>
        <v>0</v>
      </c>
      <c r="AA550" s="1905" t="s">
        <v>499</v>
      </c>
      <c r="AB550" s="1907"/>
      <c r="AC550" s="1908"/>
      <c r="AD550" s="1909"/>
      <c r="AE550" s="1910"/>
      <c r="AF550" s="1907"/>
      <c r="AG550" s="1908"/>
      <c r="AH550" s="1614">
        <f t="shared" si="548"/>
        <v>0</v>
      </c>
      <c r="AI550" s="1911">
        <f t="shared" si="548"/>
        <v>0</v>
      </c>
      <c r="AJ550" s="1614">
        <f t="shared" si="546"/>
        <v>0</v>
      </c>
      <c r="AK550" s="1912">
        <f t="shared" si="549"/>
        <v>0</v>
      </c>
      <c r="AP550" s="1915" t="s">
        <v>432</v>
      </c>
      <c r="AQ550" s="1631">
        <f t="shared" si="538"/>
        <v>0</v>
      </c>
      <c r="AR550" s="1629">
        <f t="shared" si="539"/>
        <v>0</v>
      </c>
      <c r="AS550" s="1916"/>
      <c r="AT550" s="10"/>
      <c r="AU550" s="10"/>
    </row>
    <row r="551" spans="2:47">
      <c r="B551" s="778"/>
      <c r="C551" s="1731"/>
      <c r="D551" s="1482"/>
      <c r="E551" s="1559" t="s">
        <v>68</v>
      </c>
      <c r="F551" s="1620">
        <v>58.33</v>
      </c>
      <c r="G551" s="2295">
        <v>46.7</v>
      </c>
      <c r="H551" s="256" t="s">
        <v>83</v>
      </c>
      <c r="I551" s="2217">
        <v>0.1</v>
      </c>
      <c r="J551" s="1621">
        <v>0.1</v>
      </c>
      <c r="K551" s="1720" t="s">
        <v>81</v>
      </c>
      <c r="L551" s="2145">
        <v>180</v>
      </c>
      <c r="M551" s="1561"/>
      <c r="N551" s="38"/>
      <c r="O551" s="1286" t="s">
        <v>98</v>
      </c>
      <c r="P551" s="1918"/>
      <c r="Q551" s="1919"/>
      <c r="R551" s="1918"/>
      <c r="S551" s="1920"/>
      <c r="T551" s="1921"/>
      <c r="U551" s="1922"/>
      <c r="V551" s="1923">
        <f>P551+R551</f>
        <v>0</v>
      </c>
      <c r="W551" s="1924">
        <f t="shared" si="527"/>
        <v>0</v>
      </c>
      <c r="X551" s="1923">
        <f>R551+T551</f>
        <v>0</v>
      </c>
      <c r="Y551" s="1924">
        <f t="shared" si="529"/>
        <v>0</v>
      </c>
      <c r="AA551" s="1915" t="s">
        <v>432</v>
      </c>
      <c r="AB551" s="1925">
        <f t="shared" ref="AB551:AG551" si="550">AB548+AB549+AB550</f>
        <v>0</v>
      </c>
      <c r="AC551" s="1633">
        <f t="shared" si="550"/>
        <v>0</v>
      </c>
      <c r="AD551" s="1926">
        <f t="shared" si="550"/>
        <v>0</v>
      </c>
      <c r="AE551" s="1630">
        <f t="shared" si="550"/>
        <v>0</v>
      </c>
      <c r="AF551" s="1925">
        <f t="shared" si="550"/>
        <v>0</v>
      </c>
      <c r="AG551" s="1633">
        <f t="shared" si="550"/>
        <v>0</v>
      </c>
      <c r="AH551" s="1631">
        <f t="shared" si="548"/>
        <v>0</v>
      </c>
      <c r="AI551" s="1632">
        <f t="shared" si="548"/>
        <v>0</v>
      </c>
      <c r="AJ551" s="1631">
        <f t="shared" si="546"/>
        <v>0</v>
      </c>
      <c r="AK551" s="1633">
        <f t="shared" si="549"/>
        <v>0</v>
      </c>
      <c r="AP551" s="1927" t="s">
        <v>273</v>
      </c>
      <c r="AQ551" s="1512">
        <f t="shared" si="538"/>
        <v>0</v>
      </c>
      <c r="AR551" s="1513">
        <f t="shared" si="539"/>
        <v>0</v>
      </c>
      <c r="AS551" s="1916"/>
      <c r="AT551" s="10"/>
      <c r="AU551" s="10"/>
    </row>
    <row r="552" spans="2:47">
      <c r="B552" s="778"/>
      <c r="C552" s="1731"/>
      <c r="D552" s="1482"/>
      <c r="E552" s="1559" t="s">
        <v>299</v>
      </c>
      <c r="F552" s="1620">
        <v>7</v>
      </c>
      <c r="G552" s="2139">
        <v>7</v>
      </c>
      <c r="H552" s="1291"/>
      <c r="I552" s="48"/>
      <c r="J552" s="2461"/>
      <c r="K552" s="2063"/>
      <c r="L552" s="48"/>
      <c r="M552" s="2461"/>
      <c r="N552" s="38"/>
      <c r="AA552" s="1927" t="s">
        <v>424</v>
      </c>
      <c r="AB552" s="1505"/>
      <c r="AC552" s="1928"/>
      <c r="AD552" s="1509"/>
      <c r="AE552" s="1929"/>
      <c r="AF552" s="1505"/>
      <c r="AG552" s="1928"/>
      <c r="AH552" s="1509"/>
      <c r="AI552" s="1930">
        <f>AC552+AE552</f>
        <v>0</v>
      </c>
      <c r="AJ552" s="1509">
        <f t="shared" si="546"/>
        <v>0</v>
      </c>
      <c r="AK552" s="1931">
        <f t="shared" si="549"/>
        <v>0</v>
      </c>
      <c r="AP552" s="1932" t="s">
        <v>152</v>
      </c>
      <c r="AQ552" s="1618">
        <f t="shared" si="538"/>
        <v>0</v>
      </c>
      <c r="AR552" s="1619">
        <f t="shared" si="539"/>
        <v>0</v>
      </c>
      <c r="AS552" s="1916"/>
      <c r="AT552" s="10"/>
      <c r="AU552" s="10"/>
    </row>
    <row r="553" spans="2:47">
      <c r="B553" s="778"/>
      <c r="C553" s="1731"/>
      <c r="D553" s="1482"/>
      <c r="E553" s="1559" t="s">
        <v>767</v>
      </c>
      <c r="F553" s="1620">
        <v>1.6</v>
      </c>
      <c r="G553" s="2139">
        <v>1.6</v>
      </c>
      <c r="H553" s="2753"/>
      <c r="I553" s="1956"/>
      <c r="J553" s="2115"/>
      <c r="K553" s="2195"/>
      <c r="L553" s="1956"/>
      <c r="M553" s="2115"/>
      <c r="N553" s="38"/>
      <c r="AA553" s="1932" t="s">
        <v>425</v>
      </c>
      <c r="AB553" s="1610"/>
      <c r="AC553" s="1934"/>
      <c r="AD553" s="1614"/>
      <c r="AE553" s="1935"/>
      <c r="AF553" s="1610"/>
      <c r="AG553" s="1934"/>
      <c r="AH553" s="1614">
        <f>AB553+AD553</f>
        <v>0</v>
      </c>
      <c r="AI553" s="1936">
        <f>AC553+AE553</f>
        <v>0</v>
      </c>
      <c r="AJ553" s="1614">
        <f t="shared" si="546"/>
        <v>0</v>
      </c>
      <c r="AK553" s="1937">
        <f t="shared" si="549"/>
        <v>0</v>
      </c>
      <c r="AP553" s="1939" t="s">
        <v>421</v>
      </c>
      <c r="AQ553" s="1940">
        <f t="shared" si="538"/>
        <v>0</v>
      </c>
      <c r="AR553" s="1941">
        <f t="shared" si="539"/>
        <v>0</v>
      </c>
      <c r="AS553" s="38"/>
      <c r="AT553" s="10"/>
      <c r="AU553" s="10"/>
    </row>
    <row r="554" spans="2:47">
      <c r="B554" s="1777" t="s">
        <v>401</v>
      </c>
      <c r="C554" s="1778"/>
      <c r="D554" s="1837">
        <f>D546+D549+80+20</f>
        <v>320</v>
      </c>
      <c r="E554" s="1377" t="s">
        <v>592</v>
      </c>
      <c r="F554" s="2033">
        <v>0.4</v>
      </c>
      <c r="G554" s="2034">
        <v>0.4</v>
      </c>
      <c r="H554" s="2542"/>
      <c r="I554" s="1150"/>
      <c r="J554" s="214"/>
      <c r="K554" s="203"/>
      <c r="L554" s="1150"/>
      <c r="M554" s="214"/>
      <c r="N554" s="1483"/>
      <c r="Q554" s="1947"/>
      <c r="S554" s="1947"/>
      <c r="U554" s="1947"/>
      <c r="W554" s="1948"/>
      <c r="Y554" s="1948"/>
      <c r="AA554" s="1939" t="s">
        <v>421</v>
      </c>
      <c r="AB554" s="1949">
        <f t="shared" ref="AB554:AG554" si="551">SUM(AB552:AB553)</f>
        <v>0</v>
      </c>
      <c r="AC554" s="1950">
        <f t="shared" si="551"/>
        <v>0</v>
      </c>
      <c r="AD554" s="1951">
        <f t="shared" si="551"/>
        <v>0</v>
      </c>
      <c r="AE554" s="1941">
        <f t="shared" si="551"/>
        <v>0</v>
      </c>
      <c r="AF554" s="1949">
        <f t="shared" si="551"/>
        <v>0</v>
      </c>
      <c r="AG554" s="1950">
        <f t="shared" si="551"/>
        <v>0</v>
      </c>
      <c r="AH554" s="1940">
        <f>AB554+AD554</f>
        <v>0</v>
      </c>
      <c r="AI554" s="1952">
        <f>AC554+AE554</f>
        <v>0</v>
      </c>
      <c r="AJ554" s="1940">
        <f t="shared" si="546"/>
        <v>0</v>
      </c>
      <c r="AK554" s="1953">
        <f t="shared" si="549"/>
        <v>0</v>
      </c>
      <c r="AP554" s="1955" t="s">
        <v>271</v>
      </c>
      <c r="AQ554" s="1512">
        <f t="shared" si="538"/>
        <v>0</v>
      </c>
      <c r="AR554" s="1513">
        <f t="shared" si="539"/>
        <v>0</v>
      </c>
      <c r="AS554" s="38"/>
      <c r="AT554" s="10"/>
      <c r="AU554" s="10"/>
    </row>
    <row r="555" spans="2:47">
      <c r="B555" s="10"/>
      <c r="C555" s="1653"/>
      <c r="D555" s="10"/>
      <c r="E555" s="1982"/>
      <c r="F555" s="1945"/>
      <c r="G555" s="1946"/>
      <c r="H555" s="10"/>
      <c r="I555" s="10"/>
      <c r="J555" s="10"/>
      <c r="K555" s="10"/>
      <c r="L555" s="10"/>
      <c r="M555" s="10"/>
      <c r="N555" s="1483"/>
      <c r="Q555" s="1947"/>
      <c r="S555" s="1947"/>
      <c r="U555" s="1947"/>
      <c r="W555" s="1948"/>
      <c r="Y555" s="1948"/>
      <c r="AA555" s="1955" t="s">
        <v>271</v>
      </c>
      <c r="AB555" s="1887"/>
      <c r="AC555" s="1957"/>
      <c r="AD555" s="1889"/>
      <c r="AE555" s="1958"/>
      <c r="AF555" s="1887"/>
      <c r="AG555" s="1957"/>
      <c r="AH555" s="1509"/>
      <c r="AI555" s="1959"/>
      <c r="AJ555" s="1509">
        <f t="shared" si="546"/>
        <v>0</v>
      </c>
      <c r="AK555" s="1960"/>
      <c r="AN555" s="1938"/>
      <c r="AO555" s="12"/>
      <c r="AP555" s="1962" t="s">
        <v>103</v>
      </c>
      <c r="AQ555" s="1531">
        <f t="shared" si="538"/>
        <v>0</v>
      </c>
      <c r="AR555" s="1532">
        <f t="shared" si="539"/>
        <v>0</v>
      </c>
      <c r="AS555" s="38"/>
      <c r="AT555" s="10"/>
      <c r="AU555" s="10"/>
    </row>
    <row r="556" spans="2:47">
      <c r="B556" s="10"/>
      <c r="C556" s="1653"/>
      <c r="D556" s="10"/>
      <c r="E556" s="121"/>
      <c r="F556" s="17"/>
      <c r="G556" s="1942"/>
      <c r="H556" s="10"/>
      <c r="I556" s="10"/>
      <c r="J556" s="10"/>
      <c r="K556" s="10"/>
      <c r="L556" s="10"/>
      <c r="M556" s="10"/>
      <c r="N556" s="1483"/>
      <c r="O556" s="38"/>
      <c r="Q556" s="1963"/>
      <c r="S556" s="1963"/>
      <c r="U556" s="1963"/>
      <c r="W556" s="1964"/>
      <c r="Y556" s="1964"/>
      <c r="AA556" s="1962" t="s">
        <v>103</v>
      </c>
      <c r="AB556" s="1899"/>
      <c r="AC556" s="1965"/>
      <c r="AD556" s="1901"/>
      <c r="AE556" s="1966"/>
      <c r="AF556" s="1899"/>
      <c r="AG556" s="1965"/>
      <c r="AH556" s="1528">
        <f t="shared" ref="AH556:AI558" si="552">AB556+AD556</f>
        <v>0</v>
      </c>
      <c r="AI556" s="1967">
        <f t="shared" si="552"/>
        <v>0</v>
      </c>
      <c r="AJ556" s="1528">
        <f t="shared" si="546"/>
        <v>0</v>
      </c>
      <c r="AK556" s="1968">
        <f>AE556+AG556</f>
        <v>0</v>
      </c>
      <c r="AN556" s="1938"/>
      <c r="AO556" s="1954"/>
      <c r="AP556" s="1969" t="s">
        <v>272</v>
      </c>
      <c r="AQ556" s="1618">
        <f t="shared" si="538"/>
        <v>123.31</v>
      </c>
      <c r="AR556" s="1619">
        <f t="shared" si="539"/>
        <v>87.5</v>
      </c>
      <c r="AS556" s="38"/>
      <c r="AT556" s="10"/>
      <c r="AU556" s="10"/>
    </row>
    <row r="557" spans="2:47">
      <c r="N557" s="1483"/>
      <c r="O557" s="38"/>
      <c r="Q557" s="137"/>
      <c r="S557" s="137"/>
      <c r="U557" s="137"/>
      <c r="W557" s="1963"/>
      <c r="Y557" s="1963"/>
      <c r="AA557" s="1969" t="s">
        <v>272</v>
      </c>
      <c r="AB557" s="1907">
        <f>F515</f>
        <v>123.31</v>
      </c>
      <c r="AC557" s="1970">
        <f>G515</f>
        <v>87.5</v>
      </c>
      <c r="AD557" s="1909"/>
      <c r="AE557" s="2174"/>
      <c r="AF557" s="1907"/>
      <c r="AG557" s="1970"/>
      <c r="AH557" s="1614">
        <f t="shared" si="552"/>
        <v>123.31</v>
      </c>
      <c r="AI557" s="1972">
        <f t="shared" si="552"/>
        <v>87.5</v>
      </c>
      <c r="AJ557" s="1614">
        <f t="shared" si="546"/>
        <v>0</v>
      </c>
      <c r="AK557" s="1973">
        <f>AE557+AG557</f>
        <v>0</v>
      </c>
      <c r="AN557" s="1961"/>
      <c r="AO557" s="43"/>
      <c r="AP557" s="1974" t="s">
        <v>422</v>
      </c>
      <c r="AQ557" s="1975">
        <f t="shared" si="538"/>
        <v>123.31</v>
      </c>
      <c r="AR557" s="1976">
        <f t="shared" si="539"/>
        <v>87.5</v>
      </c>
      <c r="AS557" s="38"/>
      <c r="AT557" s="10"/>
      <c r="AU557" s="10"/>
    </row>
    <row r="558" spans="2:47">
      <c r="N558" s="1483"/>
      <c r="O558" s="38"/>
      <c r="Q558" s="1963"/>
      <c r="S558" s="1963"/>
      <c r="U558" s="1963"/>
      <c r="W558" s="1964"/>
      <c r="Y558" s="1963"/>
      <c r="AA558" s="1978" t="s">
        <v>422</v>
      </c>
      <c r="AB558" s="1979">
        <f t="shared" ref="AB558:AG558" si="553">AB555+AB556+AB557</f>
        <v>123.31</v>
      </c>
      <c r="AC558" s="1878">
        <f t="shared" si="553"/>
        <v>87.5</v>
      </c>
      <c r="AD558" s="1979">
        <f t="shared" si="553"/>
        <v>0</v>
      </c>
      <c r="AE558" s="1878">
        <f t="shared" si="553"/>
        <v>0</v>
      </c>
      <c r="AF558" s="1979">
        <f t="shared" si="553"/>
        <v>0</v>
      </c>
      <c r="AG558" s="1878">
        <f t="shared" si="553"/>
        <v>0</v>
      </c>
      <c r="AH558" s="1877">
        <f t="shared" si="552"/>
        <v>123.31</v>
      </c>
      <c r="AI558" s="1879">
        <f t="shared" si="552"/>
        <v>87.5</v>
      </c>
      <c r="AJ558" s="1877">
        <f t="shared" si="546"/>
        <v>0</v>
      </c>
      <c r="AK558" s="1880">
        <f>AE558+AG558</f>
        <v>0</v>
      </c>
      <c r="AS558" s="38"/>
      <c r="AT558" s="10"/>
      <c r="AU558" s="10"/>
    </row>
    <row r="559" spans="2:47">
      <c r="N559" s="1483"/>
      <c r="Q559" s="1947"/>
      <c r="S559" s="1947"/>
      <c r="U559" s="1947"/>
      <c r="W559" s="1948"/>
      <c r="Y559" s="1948"/>
      <c r="AC559" s="1947"/>
      <c r="AE559" s="1947"/>
      <c r="AI559" s="2305"/>
      <c r="AK559" s="2305"/>
    </row>
    <row r="560" spans="2:47">
      <c r="N560" s="1483"/>
      <c r="Q560" s="1947"/>
      <c r="S560" s="1947"/>
      <c r="U560" s="1947"/>
      <c r="W560" s="1948"/>
      <c r="Y560" s="1948"/>
      <c r="AC560" s="1947"/>
      <c r="AE560" s="1947"/>
      <c r="AI560" s="2305"/>
      <c r="AK560" s="2305"/>
    </row>
    <row r="561" spans="2:37">
      <c r="B561" s="10"/>
      <c r="C561" s="1653"/>
      <c r="D561" s="10"/>
      <c r="E561" s="4"/>
      <c r="F561" s="17"/>
      <c r="G561" s="1942"/>
      <c r="H561" s="10"/>
      <c r="I561" s="10"/>
      <c r="J561" s="10"/>
      <c r="K561" s="10"/>
      <c r="L561" s="10"/>
      <c r="M561" s="10"/>
      <c r="N561" s="1483"/>
      <c r="Q561" s="1947"/>
      <c r="S561" s="1947"/>
      <c r="U561" s="1947"/>
      <c r="W561" s="1948"/>
      <c r="Y561" s="1948"/>
      <c r="AC561" s="1947"/>
      <c r="AE561" s="1947"/>
      <c r="AI561" s="2305"/>
      <c r="AK561" s="2305"/>
    </row>
    <row r="562" spans="2:37">
      <c r="B562" s="10"/>
      <c r="C562" s="17"/>
      <c r="D562" s="1917"/>
      <c r="E562" s="10"/>
      <c r="F562" s="10"/>
      <c r="G562" s="10"/>
      <c r="H562" s="10"/>
      <c r="I562" s="10"/>
      <c r="J562" s="10"/>
      <c r="K562" s="10"/>
      <c r="L562" s="16"/>
      <c r="M562" s="10"/>
      <c r="N562" s="1483"/>
      <c r="Q562" s="1947"/>
      <c r="S562" s="1947"/>
      <c r="U562" s="1947"/>
      <c r="W562" s="1948"/>
      <c r="Y562" s="1948"/>
      <c r="AC562" s="1947"/>
      <c r="AE562" s="1947"/>
      <c r="AI562" s="2305"/>
      <c r="AK562" s="2305"/>
    </row>
    <row r="563" spans="2:37">
      <c r="C563" s="17"/>
      <c r="D563" s="1917"/>
      <c r="E563" s="10"/>
      <c r="F563" s="10"/>
      <c r="G563" s="10"/>
      <c r="H563" s="1956"/>
      <c r="I563" s="2754"/>
      <c r="J563" s="2754"/>
      <c r="K563" s="10"/>
      <c r="L563" s="16"/>
      <c r="N563" s="1483"/>
      <c r="Q563" s="1947"/>
      <c r="S563" s="1947"/>
      <c r="U563" s="1947"/>
      <c r="W563" s="1948"/>
      <c r="Y563" s="1948"/>
      <c r="AC563" s="1947"/>
      <c r="AE563" s="1947"/>
      <c r="AI563" s="2305"/>
      <c r="AK563" s="2305"/>
    </row>
    <row r="564" spans="2:37">
      <c r="C564" s="17"/>
      <c r="D564" s="1772"/>
      <c r="E564" s="4"/>
      <c r="F564" s="17"/>
      <c r="G564" s="1772"/>
      <c r="H564" s="1135"/>
      <c r="I564" s="2755"/>
      <c r="J564" s="2755"/>
      <c r="K564" s="10"/>
      <c r="L564" s="16"/>
      <c r="N564" s="1483"/>
      <c r="Q564" s="1947"/>
      <c r="S564" s="1947"/>
      <c r="U564" s="1947"/>
      <c r="W564" s="1948"/>
      <c r="Y564" s="1948"/>
      <c r="AC564" s="1947"/>
      <c r="AE564" s="1947"/>
      <c r="AI564" s="2305"/>
      <c r="AK564" s="2305"/>
    </row>
    <row r="565" spans="2:37">
      <c r="C565" s="17"/>
      <c r="D565" s="1917"/>
      <c r="E565" s="4"/>
      <c r="F565" s="17"/>
      <c r="G565" s="1772"/>
      <c r="H565" s="1135"/>
      <c r="I565" s="2756"/>
      <c r="J565" s="2755"/>
      <c r="K565" s="2757"/>
      <c r="L565" s="16"/>
      <c r="N565" s="1483"/>
      <c r="Q565" s="1947"/>
      <c r="S565" s="1947"/>
      <c r="U565" s="1947"/>
      <c r="W565" s="1948"/>
      <c r="Y565" s="1948"/>
      <c r="AC565" s="1947"/>
      <c r="AE565" s="1947"/>
      <c r="AI565" s="2305"/>
      <c r="AK565" s="2305"/>
    </row>
    <row r="566" spans="2:37">
      <c r="C566" s="17"/>
      <c r="D566" s="1917"/>
      <c r="E566" s="4"/>
      <c r="F566" s="1463"/>
      <c r="G566" s="1942"/>
      <c r="H566" s="997"/>
      <c r="I566" s="2758"/>
      <c r="J566" s="2755"/>
      <c r="K566" s="2759"/>
      <c r="L566" s="16"/>
      <c r="N566" s="1483"/>
      <c r="Q566" s="1947"/>
      <c r="S566" s="1947"/>
      <c r="U566" s="1947"/>
      <c r="W566" s="1948"/>
      <c r="Y566" s="1948"/>
      <c r="AC566" s="1947"/>
      <c r="AE566" s="1947"/>
      <c r="AI566" s="2305"/>
      <c r="AK566" s="2305"/>
    </row>
    <row r="567" spans="2:37">
      <c r="C567" s="1653"/>
      <c r="D567" s="10"/>
      <c r="E567" s="10"/>
      <c r="F567" s="10"/>
      <c r="G567" s="10"/>
      <c r="H567" s="10"/>
      <c r="I567" s="10"/>
      <c r="J567" s="10"/>
      <c r="K567" s="10"/>
      <c r="L567" s="10"/>
      <c r="N567" s="1483"/>
      <c r="Q567" s="1947"/>
      <c r="S567" s="1947"/>
      <c r="U567" s="1947"/>
      <c r="W567" s="1948"/>
      <c r="Y567" s="1948"/>
      <c r="AC567" s="1947"/>
      <c r="AE567" s="1947"/>
      <c r="AI567" s="2305"/>
      <c r="AK567" s="2305"/>
    </row>
    <row r="568" spans="2:37">
      <c r="C568" s="1653"/>
      <c r="D568" s="10"/>
      <c r="E568" s="10"/>
      <c r="F568" s="10"/>
      <c r="G568" s="10"/>
      <c r="H568" s="10"/>
      <c r="I568" s="10"/>
      <c r="J568" s="10"/>
      <c r="K568" s="10"/>
      <c r="L568" s="10"/>
      <c r="N568" s="1483"/>
      <c r="Q568" s="1947"/>
      <c r="S568" s="1947"/>
      <c r="U568" s="1947"/>
      <c r="W568" s="1948"/>
      <c r="Y568" s="1948"/>
      <c r="AC568" s="1947"/>
      <c r="AE568" s="1947"/>
      <c r="AI568" s="2305"/>
      <c r="AK568" s="2305"/>
    </row>
    <row r="569" spans="2:37">
      <c r="C569" s="1653"/>
      <c r="D569" s="10"/>
      <c r="E569" s="10"/>
      <c r="F569" s="10"/>
      <c r="G569" s="10"/>
      <c r="H569" s="10"/>
      <c r="I569" s="10"/>
      <c r="J569" s="10"/>
      <c r="K569" s="10"/>
      <c r="L569" s="10"/>
      <c r="N569" s="1483"/>
      <c r="Q569" s="1947"/>
      <c r="S569" s="1947"/>
      <c r="U569" s="1947"/>
      <c r="W569" s="1948"/>
      <c r="Y569" s="1948"/>
      <c r="AC569" s="1947"/>
      <c r="AE569" s="1947"/>
      <c r="AI569" s="2305"/>
      <c r="AK569" s="2305"/>
    </row>
    <row r="570" spans="2:37">
      <c r="N570" s="1483"/>
      <c r="Q570" s="1947"/>
      <c r="S570" s="1947"/>
      <c r="U570" s="1947"/>
      <c r="W570" s="1948"/>
      <c r="Y570" s="1948"/>
      <c r="AA570" s="10"/>
      <c r="AC570" s="2760"/>
      <c r="AE570" s="2760"/>
      <c r="AG570" s="10"/>
      <c r="AI570" s="2305"/>
      <c r="AK570" s="2305"/>
    </row>
    <row r="571" spans="2:37">
      <c r="B571" s="83"/>
      <c r="C571" s="1231"/>
      <c r="D571" s="3"/>
      <c r="E571" s="74"/>
      <c r="G571" s="156"/>
      <c r="N571" s="38"/>
      <c r="Q571" s="1947"/>
      <c r="S571" s="1947"/>
      <c r="U571" s="1947"/>
      <c r="W571" s="1948"/>
      <c r="Y571" s="1948"/>
      <c r="AA571" s="10"/>
      <c r="AC571" s="2760"/>
      <c r="AE571" s="2760"/>
      <c r="AG571" s="10"/>
      <c r="AI571" s="2305"/>
      <c r="AK571" s="2305"/>
    </row>
    <row r="572" spans="2:37">
      <c r="B572" s="85"/>
      <c r="C572" s="43"/>
      <c r="D572" s="75"/>
      <c r="E572" s="1954"/>
      <c r="F572" s="2761"/>
      <c r="G572" s="2762"/>
      <c r="H572" s="1954"/>
      <c r="I572" s="2761"/>
      <c r="J572" s="2762"/>
      <c r="K572" s="1954"/>
      <c r="L572" s="2761"/>
      <c r="M572" s="2762"/>
      <c r="N572" s="38"/>
      <c r="Q572" s="1947"/>
      <c r="S572" s="1947"/>
      <c r="U572" s="1947"/>
      <c r="W572" s="1948"/>
      <c r="Y572" s="1948"/>
      <c r="AA572" s="10"/>
      <c r="AC572" s="2760"/>
      <c r="AE572" s="2760"/>
      <c r="AG572" s="10"/>
      <c r="AI572" s="2305"/>
      <c r="AK572" s="2305"/>
    </row>
    <row r="573" spans="2:37">
      <c r="B573" s="60"/>
      <c r="C573" s="43"/>
      <c r="D573" s="75"/>
      <c r="E573" s="43"/>
      <c r="F573" s="22"/>
      <c r="G573" s="2763"/>
      <c r="H573" s="43"/>
      <c r="I573" s="2764"/>
      <c r="J573" s="2765"/>
      <c r="N573" s="38"/>
      <c r="Q573" s="1947"/>
      <c r="S573" s="1947"/>
      <c r="U573" s="1947"/>
      <c r="W573" s="1948"/>
      <c r="Y573" s="1948"/>
      <c r="AA573" s="10"/>
      <c r="AC573" s="2760"/>
      <c r="AE573" s="2760"/>
      <c r="AG573" s="10"/>
      <c r="AI573" s="2305"/>
      <c r="AK573" s="2305"/>
    </row>
    <row r="574" spans="2:37">
      <c r="C574" s="43"/>
      <c r="E574" s="43"/>
      <c r="F574" s="22"/>
      <c r="G574" s="2763"/>
      <c r="H574" s="43"/>
      <c r="I574" s="22"/>
      <c r="J574" s="1938"/>
      <c r="N574" s="38"/>
      <c r="Q574" s="1947"/>
      <c r="S574" s="1947"/>
      <c r="U574" s="1947"/>
      <c r="W574" s="1948"/>
      <c r="Y574" s="1948"/>
      <c r="AA574" s="10"/>
      <c r="AC574" s="2760"/>
      <c r="AE574" s="2760"/>
      <c r="AG574" s="10"/>
      <c r="AI574" s="2305"/>
      <c r="AK574" s="2305"/>
    </row>
    <row r="575" spans="2:37">
      <c r="B575" s="60"/>
      <c r="C575" s="43"/>
      <c r="D575" s="75"/>
      <c r="E575" s="43"/>
      <c r="F575" s="2766"/>
      <c r="G575" s="2767"/>
      <c r="H575" s="43"/>
      <c r="I575" s="22"/>
      <c r="J575" s="1938"/>
      <c r="N575" s="38"/>
      <c r="Q575" s="1947"/>
      <c r="S575" s="1947"/>
      <c r="U575" s="1947"/>
      <c r="W575" s="1948"/>
      <c r="Y575" s="1948"/>
      <c r="AA575" s="10"/>
      <c r="AC575" s="2760"/>
      <c r="AE575" s="2760"/>
      <c r="AG575" s="10"/>
      <c r="AI575" s="2305"/>
      <c r="AK575" s="2305"/>
    </row>
    <row r="576" spans="2:37">
      <c r="E576" s="43"/>
      <c r="F576" s="2766"/>
      <c r="G576" s="2767"/>
      <c r="H576" s="2768"/>
      <c r="I576" s="60"/>
      <c r="J576" s="2763"/>
      <c r="N576" s="38"/>
      <c r="Q576" s="1947"/>
      <c r="S576" s="1947"/>
      <c r="U576" s="1947"/>
      <c r="W576" s="1948"/>
      <c r="Y576" s="1948"/>
      <c r="AA576" s="10"/>
      <c r="AC576" s="2760"/>
      <c r="AE576" s="2760"/>
      <c r="AG576" s="10"/>
      <c r="AI576" s="2305"/>
      <c r="AK576" s="2305"/>
    </row>
    <row r="577" spans="2:37">
      <c r="E577" s="22"/>
      <c r="F577" s="2766"/>
      <c r="G577" s="2767"/>
      <c r="H577" s="43"/>
      <c r="I577" s="22"/>
      <c r="J577" s="2763"/>
      <c r="N577" s="38"/>
      <c r="Q577" s="1947"/>
      <c r="S577" s="1947"/>
      <c r="U577" s="1947"/>
      <c r="W577" s="1948"/>
      <c r="Y577" s="1948"/>
      <c r="AA577" s="10"/>
      <c r="AC577" s="2760"/>
      <c r="AE577" s="2760"/>
      <c r="AG577" s="10"/>
      <c r="AI577" s="2305"/>
      <c r="AK577" s="2305"/>
    </row>
    <row r="578" spans="2:37">
      <c r="E578" s="156"/>
      <c r="F578" s="2769"/>
      <c r="G578" s="2763"/>
      <c r="H578" s="43"/>
      <c r="I578" s="84"/>
      <c r="J578" s="2770"/>
      <c r="N578" s="38"/>
      <c r="Q578" s="1947"/>
      <c r="S578" s="1947"/>
      <c r="U578" s="1947"/>
      <c r="W578" s="1948"/>
      <c r="Y578" s="1948"/>
      <c r="AA578" s="10"/>
      <c r="AC578" s="2760"/>
      <c r="AE578" s="2760"/>
      <c r="AG578" s="10"/>
      <c r="AI578" s="2305"/>
      <c r="AK578" s="2305"/>
    </row>
    <row r="579" spans="2:37">
      <c r="E579" s="43"/>
      <c r="F579" s="22"/>
      <c r="G579" s="2763"/>
      <c r="H579" s="43"/>
      <c r="I579" s="22"/>
      <c r="J579" s="1938"/>
      <c r="N579" s="38"/>
      <c r="Q579" s="1947"/>
      <c r="S579" s="1947"/>
      <c r="U579" s="1947"/>
      <c r="W579" s="1948"/>
      <c r="Y579" s="1948"/>
      <c r="AA579" s="10"/>
      <c r="AC579" s="2760"/>
      <c r="AE579" s="2760"/>
      <c r="AG579" s="10"/>
      <c r="AI579" s="2305"/>
      <c r="AK579" s="2305"/>
    </row>
    <row r="580" spans="2:37">
      <c r="E580" s="13"/>
      <c r="N580" s="38"/>
      <c r="Q580" s="1947"/>
      <c r="S580" s="1947"/>
      <c r="U580" s="1947"/>
      <c r="W580" s="1948"/>
      <c r="Y580" s="1948"/>
      <c r="AA580" s="10"/>
      <c r="AC580" s="2760"/>
      <c r="AE580" s="2760"/>
      <c r="AG580" s="10"/>
      <c r="AI580" s="2305"/>
      <c r="AK580" s="2305"/>
    </row>
    <row r="581" spans="2:37">
      <c r="C581" s="15"/>
      <c r="J581" s="74"/>
      <c r="N581" s="38"/>
      <c r="Q581" s="1947"/>
      <c r="S581" s="1947"/>
      <c r="U581" s="1947"/>
      <c r="W581" s="1948"/>
      <c r="Y581" s="1948"/>
      <c r="AA581" s="10"/>
      <c r="AC581" s="2760"/>
      <c r="AE581" s="2760"/>
      <c r="AG581" s="10"/>
      <c r="AI581" s="2305"/>
      <c r="AK581" s="2305"/>
    </row>
    <row r="582" spans="2:37">
      <c r="E582" s="1460"/>
      <c r="N582" s="38"/>
      <c r="Q582" s="1947"/>
      <c r="S582" s="1947"/>
      <c r="U582" s="1947"/>
      <c r="W582" s="1948"/>
      <c r="Y582" s="1948"/>
      <c r="AA582" s="10"/>
      <c r="AC582" s="2760"/>
      <c r="AE582" s="2760"/>
      <c r="AG582" s="10"/>
      <c r="AI582" s="2305"/>
      <c r="AK582" s="2305"/>
    </row>
    <row r="583" spans="2:37">
      <c r="B583" s="83"/>
      <c r="C583" s="1231"/>
      <c r="H583" s="156"/>
      <c r="I583" s="84"/>
      <c r="J583" s="2770"/>
      <c r="N583" s="38"/>
      <c r="Q583" s="1947"/>
      <c r="S583" s="1947"/>
      <c r="U583" s="1947"/>
      <c r="W583" s="1948"/>
      <c r="Y583" s="1948"/>
      <c r="AA583" s="10"/>
      <c r="AC583" s="2760"/>
      <c r="AE583" s="2760"/>
      <c r="AG583" s="10"/>
      <c r="AI583" s="2305"/>
      <c r="AK583" s="2305"/>
    </row>
    <row r="584" spans="2:37">
      <c r="H584" s="74"/>
      <c r="K584" s="1954"/>
      <c r="L584" s="2761"/>
      <c r="M584" s="2762"/>
      <c r="N584" s="38"/>
      <c r="Q584" s="1947"/>
      <c r="S584" s="1947"/>
      <c r="U584" s="1947"/>
      <c r="W584" s="1948"/>
      <c r="Y584" s="1948"/>
      <c r="AA584" s="10"/>
      <c r="AC584" s="2760"/>
      <c r="AE584" s="2760"/>
      <c r="AG584" s="10"/>
      <c r="AI584" s="2305"/>
      <c r="AK584" s="2305"/>
    </row>
    <row r="585" spans="2:37">
      <c r="B585" s="150"/>
      <c r="C585" s="43"/>
      <c r="D585" s="75"/>
      <c r="H585" s="1954"/>
      <c r="I585" s="2761"/>
      <c r="J585" s="2762"/>
      <c r="K585" s="2771"/>
      <c r="L585" s="22"/>
      <c r="M585" s="1938"/>
      <c r="N585" s="38"/>
      <c r="Q585" s="1947"/>
      <c r="S585" s="1947"/>
      <c r="U585" s="1947"/>
      <c r="W585" s="1948"/>
      <c r="Y585" s="1948"/>
      <c r="AA585" s="10"/>
      <c r="AC585" s="2760"/>
      <c r="AE585" s="2760"/>
      <c r="AG585" s="10"/>
      <c r="AI585" s="2305"/>
      <c r="AK585" s="2305"/>
    </row>
    <row r="586" spans="2:37">
      <c r="C586" s="133"/>
      <c r="H586" s="43"/>
      <c r="I586" s="960"/>
      <c r="J586" s="2770"/>
      <c r="K586" s="2771"/>
      <c r="L586" s="22"/>
      <c r="M586" s="1938"/>
      <c r="N586" s="38"/>
      <c r="Q586" s="1947"/>
      <c r="S586" s="1947"/>
      <c r="U586" s="1947"/>
      <c r="W586" s="1948"/>
      <c r="Y586" s="1948"/>
      <c r="AA586" s="10"/>
      <c r="AC586" s="2760"/>
      <c r="AE586" s="2760"/>
      <c r="AG586" s="10"/>
      <c r="AI586" s="2305"/>
      <c r="AK586" s="2305"/>
    </row>
    <row r="587" spans="2:37">
      <c r="B587" s="60"/>
      <c r="C587" s="43"/>
      <c r="D587" s="75"/>
      <c r="H587" s="43"/>
      <c r="I587" s="22"/>
      <c r="J587" s="2763"/>
      <c r="K587" s="43"/>
      <c r="L587" s="22"/>
      <c r="M587" s="1938"/>
      <c r="N587" s="38"/>
      <c r="Q587" s="1947"/>
      <c r="S587" s="1947"/>
      <c r="U587" s="1947"/>
      <c r="W587" s="1948"/>
      <c r="Y587" s="1948"/>
      <c r="AA587" s="10"/>
      <c r="AC587" s="2760"/>
      <c r="AE587" s="2760"/>
      <c r="AG587" s="10"/>
      <c r="AI587" s="2305"/>
      <c r="AK587" s="2305"/>
    </row>
    <row r="588" spans="2:37">
      <c r="B588" s="60"/>
      <c r="C588" s="43"/>
      <c r="D588" s="75"/>
      <c r="H588" s="43"/>
      <c r="I588" s="22"/>
      <c r="J588" s="2763"/>
      <c r="K588" s="43"/>
      <c r="L588" s="22"/>
      <c r="M588" s="1938"/>
      <c r="N588" s="38"/>
      <c r="Q588" s="1947"/>
      <c r="S588" s="1947"/>
      <c r="U588" s="1947"/>
      <c r="W588" s="1948"/>
      <c r="Y588" s="1948"/>
      <c r="AA588" s="10"/>
      <c r="AC588" s="2760"/>
      <c r="AE588" s="2760"/>
      <c r="AG588" s="10"/>
      <c r="AI588" s="2305"/>
      <c r="AK588" s="2305"/>
    </row>
    <row r="589" spans="2:37">
      <c r="B589" s="60"/>
      <c r="C589" s="43"/>
      <c r="D589" s="75"/>
      <c r="H589" s="43"/>
      <c r="I589" s="22"/>
      <c r="J589" s="2763"/>
      <c r="K589" s="43"/>
      <c r="L589" s="2772"/>
      <c r="M589" s="2773"/>
      <c r="N589" s="38"/>
      <c r="Q589" s="1947"/>
      <c r="S589" s="1947"/>
      <c r="U589" s="1947"/>
      <c r="W589" s="1948"/>
      <c r="Y589" s="1948"/>
      <c r="AA589" s="10"/>
      <c r="AC589" s="2760"/>
      <c r="AE589" s="2760"/>
      <c r="AG589" s="10"/>
      <c r="AI589" s="2305"/>
      <c r="AK589" s="2305"/>
    </row>
    <row r="590" spans="2:37">
      <c r="B590" s="60"/>
      <c r="C590" s="43"/>
      <c r="D590" s="75"/>
      <c r="H590" s="43"/>
      <c r="I590" s="22"/>
      <c r="J590" s="2763"/>
      <c r="K590" s="43"/>
      <c r="L590" s="22"/>
      <c r="M590" s="2763"/>
      <c r="N590" s="38"/>
      <c r="Q590" s="1947"/>
      <c r="S590" s="1947"/>
      <c r="U590" s="1947"/>
      <c r="W590" s="1948"/>
      <c r="Y590" s="1948"/>
      <c r="AA590" s="10"/>
      <c r="AC590" s="2760"/>
      <c r="AE590" s="2760"/>
      <c r="AG590" s="10"/>
      <c r="AI590" s="2305"/>
      <c r="AK590" s="2305"/>
    </row>
    <row r="591" spans="2:37">
      <c r="B591" s="60"/>
      <c r="C591" s="43"/>
      <c r="D591" s="75"/>
      <c r="H591" s="43"/>
      <c r="I591" s="22"/>
      <c r="J591" s="2763"/>
      <c r="K591" s="43"/>
      <c r="L591" s="22"/>
      <c r="M591" s="2763"/>
      <c r="N591" s="38"/>
      <c r="Q591" s="1947"/>
      <c r="S591" s="1947"/>
      <c r="U591" s="1947"/>
      <c r="W591" s="1948"/>
      <c r="Y591" s="1948"/>
      <c r="AA591" s="10"/>
      <c r="AC591" s="2760"/>
      <c r="AE591" s="2760"/>
      <c r="AG591" s="10"/>
      <c r="AI591" s="2305"/>
      <c r="AK591" s="2305"/>
    </row>
    <row r="592" spans="2:37">
      <c r="H592" s="43"/>
      <c r="I592" s="22"/>
      <c r="J592" s="2763"/>
      <c r="K592" s="2768"/>
      <c r="L592" s="2774"/>
      <c r="M592" s="2775"/>
      <c r="N592" s="38"/>
      <c r="Q592" s="1947"/>
      <c r="S592" s="1947"/>
      <c r="U592" s="1947"/>
      <c r="W592" s="1948"/>
      <c r="Y592" s="1948"/>
      <c r="AA592" s="10"/>
      <c r="AC592" s="2760"/>
      <c r="AE592" s="2760"/>
      <c r="AG592" s="10"/>
      <c r="AI592" s="2305"/>
      <c r="AK592" s="2305"/>
    </row>
    <row r="593" spans="2:37">
      <c r="H593" s="2776"/>
      <c r="K593" s="43"/>
      <c r="L593" s="60"/>
      <c r="M593" s="2777"/>
      <c r="N593" s="38"/>
      <c r="Q593" s="1947"/>
      <c r="S593" s="1947"/>
      <c r="U593" s="1947"/>
      <c r="W593" s="1948"/>
      <c r="Y593" s="1948"/>
      <c r="AA593" s="10"/>
      <c r="AC593" s="2760"/>
      <c r="AE593" s="2760"/>
      <c r="AG593" s="10"/>
      <c r="AI593" s="2305"/>
      <c r="AK593" s="2305"/>
    </row>
    <row r="594" spans="2:37">
      <c r="H594" s="1954"/>
      <c r="I594" s="2761"/>
      <c r="J594" s="2762"/>
      <c r="K594" s="2778"/>
      <c r="N594" s="38"/>
      <c r="Q594" s="1947"/>
      <c r="S594" s="1947"/>
      <c r="U594" s="1947"/>
      <c r="W594" s="1948"/>
      <c r="Y594" s="1948"/>
      <c r="AA594" s="10"/>
      <c r="AC594" s="2760"/>
      <c r="AE594" s="2760"/>
      <c r="AG594" s="10"/>
      <c r="AI594" s="2305"/>
      <c r="AK594" s="2305"/>
    </row>
    <row r="595" spans="2:37">
      <c r="B595" s="83"/>
      <c r="C595" s="1231"/>
      <c r="D595" s="3"/>
      <c r="E595" s="2779"/>
      <c r="G595" s="74"/>
      <c r="H595" s="43"/>
      <c r="I595" s="22"/>
      <c r="J595" s="2777"/>
      <c r="K595" s="1954"/>
      <c r="L595" s="2761"/>
      <c r="M595" s="2762"/>
      <c r="N595" s="38"/>
      <c r="Q595" s="1947"/>
      <c r="S595" s="1947"/>
      <c r="U595" s="1947"/>
      <c r="W595" s="1948"/>
      <c r="Y595" s="1948"/>
      <c r="AA595" s="10"/>
      <c r="AC595" s="2760"/>
      <c r="AE595" s="2760"/>
      <c r="AG595" s="10"/>
      <c r="AI595" s="2305"/>
      <c r="AK595" s="2305"/>
    </row>
    <row r="596" spans="2:37">
      <c r="B596" s="60"/>
      <c r="C596" s="43"/>
      <c r="D596" s="75"/>
      <c r="E596" s="1954"/>
      <c r="F596" s="2761"/>
      <c r="G596" s="2762"/>
      <c r="H596" s="43"/>
      <c r="I596" s="22"/>
      <c r="J596" s="2763"/>
      <c r="K596" s="43"/>
      <c r="L596" s="2766"/>
      <c r="M596" s="1938"/>
      <c r="N596" s="38"/>
      <c r="Q596" s="1947"/>
      <c r="S596" s="1947"/>
      <c r="U596" s="1947"/>
      <c r="W596" s="1948"/>
      <c r="Y596" s="1948"/>
      <c r="AA596" s="10"/>
      <c r="AC596" s="2760"/>
      <c r="AE596" s="2760"/>
      <c r="AG596" s="10"/>
      <c r="AI596" s="2305"/>
      <c r="AK596" s="2305"/>
    </row>
    <row r="597" spans="2:37">
      <c r="B597" s="2780"/>
      <c r="C597" s="43"/>
      <c r="D597" s="960"/>
      <c r="E597" s="43"/>
      <c r="F597" s="22"/>
      <c r="G597" s="1938"/>
      <c r="H597" s="156"/>
      <c r="I597" s="22"/>
      <c r="J597" s="2763"/>
      <c r="K597" s="74"/>
      <c r="L597" s="156"/>
      <c r="N597" s="38"/>
      <c r="Q597" s="1947"/>
      <c r="S597" s="1947"/>
      <c r="U597" s="1947"/>
      <c r="W597" s="1948"/>
      <c r="Y597" s="1948"/>
      <c r="AA597" s="10"/>
      <c r="AC597" s="2760"/>
      <c r="AE597" s="2760"/>
      <c r="AG597" s="10"/>
      <c r="AI597" s="2305"/>
      <c r="AK597" s="2305"/>
    </row>
    <row r="598" spans="2:37">
      <c r="B598" s="60"/>
      <c r="C598" s="43"/>
      <c r="D598" s="75"/>
      <c r="E598" s="43"/>
      <c r="F598" s="22"/>
      <c r="G598" s="1938"/>
      <c r="H598" s="1954"/>
      <c r="K598" s="1954"/>
      <c r="L598" s="2761"/>
      <c r="M598" s="1954"/>
      <c r="N598" s="38"/>
      <c r="Q598" s="1947"/>
      <c r="S598" s="1947"/>
      <c r="U598" s="1947"/>
      <c r="W598" s="1948"/>
      <c r="Y598" s="1948"/>
      <c r="AA598" s="10"/>
      <c r="AC598" s="2760"/>
      <c r="AE598" s="2760"/>
      <c r="AG598" s="10"/>
      <c r="AI598" s="2305"/>
      <c r="AK598" s="2305"/>
    </row>
    <row r="599" spans="2:37">
      <c r="E599" s="43"/>
      <c r="F599" s="22"/>
      <c r="G599" s="1938"/>
      <c r="H599" s="1954"/>
      <c r="I599" s="2761"/>
      <c r="J599" s="2762"/>
      <c r="K599" s="156"/>
      <c r="L599" s="84"/>
      <c r="M599" s="2770"/>
      <c r="N599" s="38"/>
      <c r="Q599" s="1947"/>
      <c r="S599" s="1947"/>
      <c r="U599" s="1947"/>
      <c r="W599" s="1948"/>
      <c r="Y599" s="1948"/>
      <c r="AA599" s="10"/>
      <c r="AC599" s="2760"/>
      <c r="AE599" s="2760"/>
      <c r="AG599" s="10"/>
      <c r="AI599" s="2305"/>
      <c r="AK599" s="2305"/>
    </row>
    <row r="600" spans="2:37">
      <c r="E600" s="43"/>
      <c r="F600" s="22"/>
      <c r="G600" s="1938"/>
      <c r="H600" s="43"/>
      <c r="I600" s="2764"/>
      <c r="J600" s="2765"/>
      <c r="N600" s="38"/>
      <c r="Q600" s="1947"/>
      <c r="S600" s="1947"/>
      <c r="U600" s="1947"/>
      <c r="W600" s="1948"/>
      <c r="Y600" s="1948"/>
      <c r="AA600" s="10"/>
      <c r="AC600" s="2760"/>
      <c r="AE600" s="2760"/>
      <c r="AG600" s="10"/>
      <c r="AI600" s="2305"/>
      <c r="AK600" s="2305"/>
    </row>
    <row r="601" spans="2:37">
      <c r="E601" s="43"/>
      <c r="F601" s="2781"/>
      <c r="G601" s="2782"/>
      <c r="H601" s="43"/>
      <c r="I601" s="22"/>
      <c r="J601" s="1938"/>
      <c r="N601" s="38"/>
      <c r="Q601" s="1947"/>
      <c r="S601" s="1947"/>
      <c r="U601" s="1947"/>
      <c r="W601" s="1948"/>
      <c r="Y601" s="1948"/>
      <c r="AA601" s="10"/>
      <c r="AC601" s="2760"/>
      <c r="AE601" s="2760"/>
      <c r="AG601" s="10"/>
      <c r="AI601" s="2305"/>
      <c r="AK601" s="2305"/>
    </row>
    <row r="602" spans="2:37">
      <c r="E602" s="43"/>
      <c r="F602" s="22"/>
      <c r="G602" s="1938"/>
      <c r="H602" s="43"/>
      <c r="I602" s="22"/>
      <c r="J602" s="1938"/>
      <c r="K602" s="12"/>
      <c r="L602" s="2783"/>
      <c r="M602" s="2784"/>
      <c r="N602" s="38"/>
      <c r="Q602" s="1947"/>
      <c r="S602" s="1947"/>
      <c r="U602" s="1947"/>
      <c r="W602" s="1948"/>
      <c r="Y602" s="1948"/>
      <c r="AA602" s="10"/>
      <c r="AC602" s="2760"/>
      <c r="AE602" s="2760"/>
      <c r="AG602" s="10"/>
      <c r="AI602" s="2305"/>
      <c r="AK602" s="2305"/>
    </row>
    <row r="603" spans="2:37">
      <c r="E603" s="43"/>
      <c r="F603" s="22"/>
      <c r="G603" s="1938"/>
      <c r="H603" s="2768"/>
      <c r="I603" s="60"/>
      <c r="J603" s="2763"/>
      <c r="K603" s="1954"/>
      <c r="L603" s="2761"/>
      <c r="M603" s="2762"/>
      <c r="N603" s="38"/>
      <c r="Q603" s="1947"/>
      <c r="S603" s="1947"/>
      <c r="U603" s="1947"/>
      <c r="W603" s="1948"/>
      <c r="Y603" s="1948"/>
      <c r="AA603" s="10"/>
      <c r="AC603" s="2760"/>
      <c r="AE603" s="2760"/>
      <c r="AG603" s="10"/>
      <c r="AI603" s="2305"/>
      <c r="AK603" s="2305"/>
    </row>
    <row r="604" spans="2:37">
      <c r="E604" s="43"/>
      <c r="F604" s="22"/>
      <c r="G604" s="1938"/>
      <c r="H604" s="43"/>
      <c r="I604" s="22"/>
      <c r="J604" s="2763"/>
      <c r="K604" s="43"/>
      <c r="L604" s="22"/>
      <c r="M604" s="1938"/>
      <c r="N604" s="38"/>
      <c r="Q604" s="1947"/>
      <c r="S604" s="1947"/>
      <c r="U604" s="1947"/>
      <c r="W604" s="1948"/>
      <c r="Y604" s="1948"/>
      <c r="AA604" s="10"/>
      <c r="AC604" s="2760"/>
      <c r="AE604" s="2760"/>
      <c r="AG604" s="10"/>
      <c r="AI604" s="2305"/>
      <c r="AK604" s="2305"/>
    </row>
    <row r="605" spans="2:37">
      <c r="E605" s="43"/>
      <c r="F605" s="22"/>
      <c r="G605" s="1938"/>
      <c r="H605" s="43"/>
      <c r="I605" s="84"/>
      <c r="J605" s="2770"/>
      <c r="N605" s="38"/>
      <c r="Q605" s="1947"/>
      <c r="S605" s="1947"/>
      <c r="U605" s="1947"/>
      <c r="W605" s="1948"/>
      <c r="Y605" s="1948"/>
      <c r="AA605" s="10"/>
      <c r="AC605" s="2760"/>
      <c r="AE605" s="2760"/>
      <c r="AG605" s="10"/>
      <c r="AI605" s="2305"/>
      <c r="AK605" s="2305"/>
    </row>
    <row r="606" spans="2:37">
      <c r="K606" s="2778"/>
      <c r="N606" s="38"/>
      <c r="Q606" s="1947"/>
      <c r="S606" s="1947"/>
      <c r="U606" s="1947"/>
      <c r="W606" s="1948"/>
      <c r="Y606" s="1948"/>
      <c r="AA606" s="10"/>
      <c r="AC606" s="2760"/>
      <c r="AE606" s="2760"/>
      <c r="AG606" s="10"/>
      <c r="AI606" s="2305"/>
      <c r="AK606" s="2305"/>
    </row>
    <row r="607" spans="2:37">
      <c r="K607" s="1954"/>
      <c r="L607" s="2761"/>
      <c r="M607" s="2762"/>
      <c r="N607" s="38"/>
      <c r="Q607" s="1947"/>
      <c r="S607" s="1947"/>
      <c r="U607" s="1947"/>
      <c r="W607" s="1948"/>
      <c r="Y607" s="1948"/>
      <c r="AA607" s="10"/>
      <c r="AC607" s="2760"/>
      <c r="AE607" s="2760"/>
      <c r="AG607" s="10"/>
      <c r="AI607" s="2305"/>
      <c r="AK607" s="2305"/>
    </row>
    <row r="608" spans="2:37">
      <c r="C608" s="15"/>
      <c r="G608" s="2"/>
      <c r="H608" s="2"/>
      <c r="I608" s="2"/>
      <c r="J608" s="74"/>
      <c r="L608" s="2"/>
      <c r="N608" s="38"/>
      <c r="Q608" s="1947"/>
      <c r="U608" s="1947"/>
      <c r="W608" s="1948"/>
      <c r="Y608" s="1948"/>
      <c r="AA608" s="10"/>
      <c r="AC608" s="2760"/>
      <c r="AE608" s="2760"/>
      <c r="AG608" s="10"/>
      <c r="AI608" s="2305"/>
      <c r="AK608" s="2305"/>
    </row>
    <row r="609" spans="5:37">
      <c r="N609" s="38"/>
      <c r="Q609" s="1947"/>
      <c r="U609" s="1947"/>
      <c r="W609" s="1948"/>
      <c r="Y609" s="1948"/>
      <c r="AA609" s="10"/>
      <c r="AC609" s="2760"/>
      <c r="AE609" s="2760"/>
      <c r="AG609" s="10"/>
      <c r="AI609" s="2305"/>
      <c r="AK609" s="2305"/>
    </row>
    <row r="610" spans="5:37">
      <c r="E610" s="156"/>
      <c r="F610" s="22"/>
      <c r="G610" s="1938"/>
      <c r="N610" s="38"/>
      <c r="Q610" s="1947"/>
      <c r="U610" s="1947"/>
      <c r="W610" s="1948"/>
      <c r="Y610" s="1948"/>
      <c r="AA610" s="10"/>
      <c r="AC610" s="2760"/>
      <c r="AE610" s="2760"/>
      <c r="AG610" s="10"/>
      <c r="AI610" s="2305"/>
      <c r="AK610" s="2305"/>
    </row>
    <row r="611" spans="5:37">
      <c r="N611" s="1483"/>
      <c r="Q611" s="1947"/>
      <c r="U611" s="1947"/>
      <c r="W611" s="1948"/>
      <c r="Y611" s="1948"/>
      <c r="AA611" s="10"/>
      <c r="AC611" s="2760"/>
      <c r="AE611" s="2760"/>
      <c r="AG611" s="10"/>
      <c r="AI611" s="2305"/>
      <c r="AK611" s="2305"/>
    </row>
    <row r="612" spans="5:37">
      <c r="N612" s="1483"/>
      <c r="Q612" s="1947"/>
      <c r="U612" s="1947"/>
      <c r="W612" s="1948"/>
      <c r="Y612" s="1948"/>
      <c r="AA612" s="10"/>
      <c r="AC612" s="2760"/>
      <c r="AE612" s="2760"/>
      <c r="AG612" s="10"/>
      <c r="AI612" s="2305"/>
      <c r="AK612" s="2305"/>
    </row>
    <row r="613" spans="5:37">
      <c r="N613" s="1483"/>
      <c r="Q613" s="1947"/>
      <c r="U613" s="1947"/>
      <c r="W613" s="1948"/>
      <c r="Y613" s="1948"/>
      <c r="AA613" s="10"/>
      <c r="AC613" s="2760"/>
      <c r="AE613" s="2760"/>
      <c r="AG613" s="10"/>
      <c r="AI613" s="2305"/>
      <c r="AK613" s="2305"/>
    </row>
    <row r="614" spans="5:37">
      <c r="N614" s="1483"/>
      <c r="Q614" s="1947"/>
      <c r="U614" s="1947"/>
      <c r="W614" s="1948"/>
      <c r="Y614" s="1948"/>
      <c r="AA614" s="10"/>
      <c r="AC614" s="2760"/>
      <c r="AE614" s="2760"/>
      <c r="AG614" s="10"/>
      <c r="AI614" s="2305"/>
      <c r="AK614" s="2305"/>
    </row>
    <row r="615" spans="5:37">
      <c r="N615" s="1483"/>
      <c r="Q615" s="1947"/>
      <c r="U615" s="1947"/>
      <c r="W615" s="1948"/>
      <c r="Y615" s="1948"/>
      <c r="AA615" s="10"/>
      <c r="AC615" s="2760"/>
      <c r="AE615" s="2760"/>
      <c r="AG615" s="10"/>
      <c r="AI615" s="2305"/>
      <c r="AK615" s="2305"/>
    </row>
    <row r="616" spans="5:37">
      <c r="N616" s="1483"/>
      <c r="Q616" s="1947"/>
      <c r="U616" s="1947"/>
      <c r="W616" s="1948"/>
      <c r="Y616" s="1948"/>
      <c r="AC616" s="1947"/>
      <c r="AE616" s="1947"/>
      <c r="AI616" s="2305"/>
      <c r="AK616" s="2305"/>
    </row>
    <row r="617" spans="5:37">
      <c r="N617" s="1483"/>
      <c r="Q617" s="1947"/>
      <c r="U617" s="1947"/>
      <c r="W617" s="1948"/>
      <c r="Y617" s="1948"/>
      <c r="AC617" s="1947"/>
      <c r="AE617" s="1947"/>
      <c r="AI617" s="2305"/>
      <c r="AK617" s="2305"/>
    </row>
    <row r="618" spans="5:37">
      <c r="N618" s="1483"/>
      <c r="Q618" s="1947"/>
      <c r="U618" s="1947"/>
      <c r="W618" s="1948"/>
      <c r="Y618" s="1948"/>
      <c r="AC618" s="1947"/>
      <c r="AE618" s="1947"/>
      <c r="AI618" s="2305"/>
      <c r="AK618" s="2305"/>
    </row>
    <row r="619" spans="5:37">
      <c r="N619" s="1483"/>
      <c r="Q619" s="1947"/>
      <c r="U619" s="1947"/>
      <c r="W619" s="1948"/>
      <c r="Y619" s="1948"/>
      <c r="AC619" s="1947"/>
      <c r="AE619" s="1947"/>
      <c r="AI619" s="2305"/>
      <c r="AK619" s="2305"/>
    </row>
    <row r="620" spans="5:37">
      <c r="N620" s="1483"/>
      <c r="Q620" s="1947"/>
      <c r="U620" s="1947"/>
      <c r="W620" s="1948"/>
      <c r="Y620" s="1948"/>
      <c r="AC620" s="1947"/>
      <c r="AE620" s="1947"/>
      <c r="AI620" s="2305"/>
      <c r="AJ620" s="2305"/>
    </row>
    <row r="621" spans="5:37">
      <c r="N621" s="1483"/>
      <c r="Q621" s="1947"/>
      <c r="U621" s="1947"/>
      <c r="W621" s="1948"/>
      <c r="Y621" s="1948"/>
      <c r="AC621" s="1947"/>
      <c r="AD621" s="1947"/>
      <c r="AG621" s="2305"/>
      <c r="AI621" s="2305"/>
    </row>
    <row r="622" spans="5:37">
      <c r="N622" s="1483"/>
      <c r="Q622" s="1947"/>
      <c r="U622" s="1947"/>
      <c r="W622" s="1948"/>
      <c r="Y622" s="1948"/>
      <c r="AC622" s="1947"/>
      <c r="AD622" s="1947"/>
      <c r="AG622" s="2305"/>
      <c r="AI622" s="2305"/>
    </row>
    <row r="623" spans="5:37">
      <c r="E623" s="43"/>
      <c r="F623" s="22"/>
      <c r="G623" s="1938"/>
      <c r="N623" s="38"/>
      <c r="Q623" s="1947"/>
      <c r="U623" s="1947"/>
      <c r="W623" s="1948"/>
      <c r="Y623" s="1948"/>
      <c r="AC623" s="1947"/>
      <c r="AD623" s="1947"/>
      <c r="AG623" s="2305"/>
      <c r="AI623" s="2305"/>
    </row>
    <row r="624" spans="5:37">
      <c r="N624" s="38"/>
      <c r="Q624" s="1947"/>
      <c r="U624" s="1947"/>
      <c r="W624" s="1948"/>
      <c r="Y624" s="1948"/>
      <c r="AC624" s="1947"/>
      <c r="AD624" s="1947"/>
      <c r="AG624" s="2305"/>
      <c r="AI624" s="2305"/>
    </row>
    <row r="625" spans="2:43">
      <c r="N625" s="38"/>
      <c r="W625" s="1948"/>
      <c r="Y625" s="1948"/>
      <c r="AC625" s="1947"/>
      <c r="AF625" s="2305"/>
      <c r="AG625" s="2305"/>
    </row>
    <row r="626" spans="2:43">
      <c r="N626" s="38"/>
      <c r="W626" s="1948"/>
      <c r="Y626" s="1948"/>
      <c r="AC626" s="1947"/>
      <c r="AF626" s="2305"/>
      <c r="AG626" s="2305"/>
    </row>
    <row r="627" spans="2:43">
      <c r="B627" s="38"/>
      <c r="C627" s="39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W627" s="1948"/>
      <c r="Y627" s="1948"/>
    </row>
    <row r="628" spans="2:43" ht="15.5">
      <c r="B628" s="266"/>
      <c r="C628" s="30"/>
      <c r="D628" s="31"/>
      <c r="E628" s="2785"/>
      <c r="F628" s="38"/>
      <c r="G628" s="38"/>
      <c r="H628" s="497"/>
      <c r="I628" s="497"/>
      <c r="J628" s="38"/>
      <c r="K628" s="38"/>
      <c r="L628" s="38"/>
      <c r="M628" s="38"/>
      <c r="N628" s="38"/>
      <c r="W628" s="1948"/>
      <c r="Y628" s="2394"/>
      <c r="AA628" s="10"/>
      <c r="AB628" s="10"/>
      <c r="AQ628" s="10"/>
    </row>
    <row r="629" spans="2:43">
      <c r="B629" s="38"/>
      <c r="C629" s="56"/>
      <c r="D629" s="38"/>
      <c r="E629" s="2786"/>
      <c r="F629" s="38"/>
      <c r="G629" s="38"/>
      <c r="H629" s="2787"/>
      <c r="I629" s="2788"/>
      <c r="J629" s="1536"/>
      <c r="K629" s="2787"/>
      <c r="L629" s="2788"/>
      <c r="M629" s="1536"/>
      <c r="N629" s="38"/>
      <c r="V629" s="10"/>
      <c r="W629" s="2394"/>
      <c r="X629" s="10"/>
      <c r="Y629" s="10"/>
    </row>
    <row r="630" spans="2:43">
      <c r="B630" s="58"/>
      <c r="C630" s="30"/>
      <c r="D630" s="63"/>
      <c r="E630" s="2787"/>
      <c r="F630" s="2788"/>
      <c r="G630" s="1536"/>
      <c r="H630" s="30"/>
      <c r="I630" s="31"/>
      <c r="J630" s="1987"/>
      <c r="K630" s="681"/>
      <c r="L630" s="31"/>
      <c r="M630" s="38"/>
      <c r="N630" s="10"/>
      <c r="W630" s="1948"/>
    </row>
  </sheetData>
  <pageMargins left="0.196527777777778" right="0.118055555555556" top="0.15763888888888899" bottom="0.15763888888888899" header="0.51180555555555496" footer="0.51180555555555496"/>
</worksheet>
</file>

<file path=xl/worksheets/sheet4.xml><?xml version="1.0" encoding="utf-8"?>
<worksheet xmlns="http://schemas.openxmlformats.org/spreadsheetml/2006/main" xmlns:r="http://schemas.openxmlformats.org/officeDocument/2006/relationships">
  <dimension ref="B1:AJ636"/>
  <sheetViews>
    <sheetView workbookViewId="0">
      <pane xSplit="1" topLeftCell="B1" activePane="topRight" state="frozen"/>
      <selection pane="topRight" activeCell="X25" sqref="X25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7" width="6.6328125" customWidth="1"/>
    <col min="8" max="8" width="6.45312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6.54296875" customWidth="1"/>
    <col min="15" max="15" width="7.36328125" customWidth="1"/>
    <col min="16" max="16" width="6.08984375" customWidth="1"/>
    <col min="17" max="17" width="6.90625" customWidth="1"/>
    <col min="18" max="18" width="6.453125" customWidth="1"/>
    <col min="19" max="19" width="0.90625" customWidth="1"/>
    <col min="21" max="21" width="8.6328125" customWidth="1"/>
    <col min="22" max="22" width="6.08984375" customWidth="1"/>
    <col min="23" max="23" width="5" customWidth="1"/>
    <col min="24" max="24" width="7.54296875" customWidth="1"/>
    <col min="25" max="25" width="5" customWidth="1"/>
    <col min="26" max="26" width="9.36328125" customWidth="1"/>
    <col min="27" max="27" width="7" customWidth="1"/>
    <col min="28" max="28" width="9.90625" customWidth="1"/>
    <col min="29" max="29" width="6" customWidth="1"/>
    <col min="30" max="30" width="9" customWidth="1"/>
    <col min="31" max="31" width="8" customWidth="1"/>
  </cols>
  <sheetData>
    <row r="1" spans="2:36" ht="18.75" customHeight="1"/>
    <row r="2" spans="2:36">
      <c r="B2" s="74" t="s">
        <v>226</v>
      </c>
      <c r="D2" s="74" t="s">
        <v>19</v>
      </c>
      <c r="J2" t="s">
        <v>291</v>
      </c>
      <c r="O2" s="1150"/>
      <c r="P2" s="1150"/>
      <c r="T2" s="38"/>
      <c r="U2" s="38"/>
      <c r="V2" s="38"/>
      <c r="W2" s="461"/>
      <c r="X2" s="38"/>
      <c r="Y2" s="38"/>
      <c r="Z2" s="38"/>
      <c r="AA2" s="38"/>
      <c r="AB2" s="38"/>
      <c r="AC2" s="38"/>
      <c r="AD2" s="38"/>
      <c r="AE2" s="38"/>
      <c r="AF2" s="38"/>
    </row>
    <row r="3" spans="2:36" ht="13.5" customHeight="1">
      <c r="B3" s="355"/>
      <c r="C3" s="2789"/>
      <c r="D3" s="1393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792" t="s">
        <v>396</v>
      </c>
      <c r="T3" s="94"/>
      <c r="U3" s="94"/>
      <c r="V3" s="70"/>
      <c r="W3" s="38"/>
      <c r="X3" s="72"/>
      <c r="Y3" s="70"/>
      <c r="Z3" s="38"/>
      <c r="AA3" s="38"/>
      <c r="AB3" s="38"/>
      <c r="AC3" s="38"/>
      <c r="AD3" s="38"/>
      <c r="AE3" s="38"/>
      <c r="AF3" s="38"/>
    </row>
    <row r="4" spans="2:36" ht="13.5" customHeight="1">
      <c r="B4" s="778"/>
      <c r="C4" s="2793"/>
      <c r="D4" s="1435" t="s">
        <v>213</v>
      </c>
      <c r="E4" s="32" t="s">
        <v>274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7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38"/>
      <c r="AD4" s="38"/>
      <c r="AE4" s="38"/>
      <c r="AF4" s="38"/>
    </row>
    <row r="5" spans="2:36" ht="14.4" customHeight="1">
      <c r="B5" s="778"/>
      <c r="C5" s="2795" t="s">
        <v>24</v>
      </c>
      <c r="D5" s="1435" t="s">
        <v>21</v>
      </c>
      <c r="E5" s="2796" t="s">
        <v>228</v>
      </c>
      <c r="F5" s="2796"/>
      <c r="G5" s="2796"/>
      <c r="H5" s="2796"/>
      <c r="I5" s="10" t="s">
        <v>227</v>
      </c>
      <c r="J5" s="10"/>
      <c r="K5" s="2796"/>
      <c r="L5" s="2177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794" t="s">
        <v>397</v>
      </c>
      <c r="T5" s="94"/>
      <c r="U5" s="94"/>
      <c r="V5" s="72"/>
      <c r="W5" s="38"/>
      <c r="X5" s="72"/>
      <c r="Y5" s="70"/>
      <c r="Z5" s="38"/>
      <c r="AA5" s="38"/>
      <c r="AB5" s="38"/>
      <c r="AC5" s="38"/>
      <c r="AD5" s="38"/>
      <c r="AE5" s="38"/>
      <c r="AF5" s="2799"/>
    </row>
    <row r="6" spans="2:36">
      <c r="B6" s="778" t="s">
        <v>214</v>
      </c>
      <c r="C6" s="2793"/>
      <c r="D6" s="1435" t="s">
        <v>38</v>
      </c>
      <c r="E6" s="2800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800" t="s">
        <v>36</v>
      </c>
      <c r="O6" s="1435">
        <v>10</v>
      </c>
      <c r="P6" s="1435" t="s">
        <v>37</v>
      </c>
      <c r="Q6" s="1435" t="s">
        <v>26</v>
      </c>
      <c r="R6" s="2802" t="s">
        <v>398</v>
      </c>
      <c r="T6" s="94"/>
      <c r="U6" s="94"/>
      <c r="V6" s="72"/>
      <c r="W6" s="38"/>
      <c r="X6" s="72"/>
      <c r="Y6" s="70"/>
      <c r="Z6" s="38"/>
      <c r="AA6" s="38"/>
      <c r="AB6" s="38"/>
      <c r="AC6" s="38"/>
      <c r="AD6" s="397"/>
      <c r="AE6" s="38"/>
      <c r="AF6" s="2799"/>
    </row>
    <row r="7" spans="2:36" ht="12" customHeight="1">
      <c r="B7" s="778"/>
      <c r="C7" s="2795" t="s">
        <v>215</v>
      </c>
      <c r="D7" s="1435" t="s">
        <v>216</v>
      </c>
      <c r="E7" s="2803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2803" t="s">
        <v>39</v>
      </c>
      <c r="O7" s="1435" t="s">
        <v>395</v>
      </c>
      <c r="P7" s="1435" t="s">
        <v>206</v>
      </c>
      <c r="Q7" s="1435">
        <v>10</v>
      </c>
      <c r="R7" s="2802"/>
      <c r="T7" s="94"/>
      <c r="U7" s="94"/>
      <c r="V7" s="70"/>
      <c r="W7" s="38"/>
      <c r="X7" s="72"/>
      <c r="Y7" s="70"/>
      <c r="Z7" s="38"/>
      <c r="AA7" s="38"/>
      <c r="AB7" s="38"/>
      <c r="AC7" s="38"/>
      <c r="AD7" s="397"/>
      <c r="AE7" s="38"/>
      <c r="AF7" s="2804"/>
    </row>
    <row r="8" spans="2:36" ht="14.25" customHeight="1">
      <c r="B8" s="778"/>
      <c r="C8" s="2805"/>
      <c r="D8" s="2806">
        <v>0.25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1435"/>
      <c r="P8" s="1435" t="s">
        <v>207</v>
      </c>
      <c r="Q8" s="2808" t="s">
        <v>395</v>
      </c>
      <c r="R8" s="2809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38"/>
      <c r="AD8" s="2811"/>
      <c r="AE8" s="38"/>
      <c r="AF8" s="2804"/>
    </row>
    <row r="9" spans="2:36">
      <c r="B9" s="2812">
        <v>1</v>
      </c>
      <c r="C9" s="2813" t="s">
        <v>217</v>
      </c>
      <c r="D9" s="2814">
        <f>(R9/100)*25</f>
        <v>20</v>
      </c>
      <c r="E9" s="2815">
        <f>'7-11л. РАСКЛАДКА'!Q13</f>
        <v>20</v>
      </c>
      <c r="F9" s="2816">
        <f>'7-11л. РАСКЛАДКА'!Q71</f>
        <v>0</v>
      </c>
      <c r="G9" s="2816">
        <f>'7-11л. РАСКЛАДКА'!Q130</f>
        <v>20</v>
      </c>
      <c r="H9" s="2816">
        <f>'7-11л. РАСКЛАДКА'!Q186</f>
        <v>20</v>
      </c>
      <c r="I9" s="2816">
        <f>'7-11л. РАСКЛАДКА'!Q243</f>
        <v>20</v>
      </c>
      <c r="J9" s="2816">
        <f>'7-11л. РАСКЛАДКА'!Q299</f>
        <v>30</v>
      </c>
      <c r="K9" s="2816">
        <f>'7-11л. РАСКЛАДКА'!Q355</f>
        <v>20</v>
      </c>
      <c r="L9" s="2816">
        <f>'7-11л. РАСКЛАДКА'!Q408</f>
        <v>20</v>
      </c>
      <c r="M9" s="2816">
        <f>'7-11л. РАСКЛАДКА'!Q462</f>
        <v>20</v>
      </c>
      <c r="N9" s="2817">
        <f>'7-11л. РАСКЛАДКА'!Q515</f>
        <v>30</v>
      </c>
      <c r="O9" s="2818">
        <f t="shared" ref="O9:O44" si="0">E9+F9+G9+H9+I9+J9+K9+L9+M9+N9</f>
        <v>200</v>
      </c>
      <c r="P9" s="2819">
        <f>(O9*100/Q9)-100</f>
        <v>0</v>
      </c>
      <c r="Q9" s="2820">
        <f>(R9*25/100)*10</f>
        <v>200</v>
      </c>
      <c r="R9" s="2821">
        <v>80</v>
      </c>
      <c r="T9" s="72"/>
      <c r="U9" s="270"/>
      <c r="V9" s="72"/>
      <c r="W9" s="303"/>
      <c r="X9" s="38"/>
      <c r="Y9" s="38"/>
      <c r="Z9" s="38"/>
      <c r="AA9" s="2822"/>
      <c r="AB9" s="70"/>
      <c r="AC9" s="38"/>
      <c r="AD9" s="2823"/>
      <c r="AE9" s="38"/>
      <c r="AF9" s="2824"/>
    </row>
    <row r="10" spans="2:36">
      <c r="B10" s="1419">
        <v>2</v>
      </c>
      <c r="C10" s="1048" t="s">
        <v>41</v>
      </c>
      <c r="D10" s="2825">
        <f t="shared" ref="D10:D44" si="1">(R10/100)*25</f>
        <v>37.5</v>
      </c>
      <c r="E10" s="2815">
        <f>'7-11л. РАСКЛАДКА'!Q14</f>
        <v>35</v>
      </c>
      <c r="F10" s="2816">
        <f>'7-11л. РАСКЛАДКА'!Q72</f>
        <v>30</v>
      </c>
      <c r="G10" s="2816">
        <f>'7-11л. РАСКЛАДКА'!Q131</f>
        <v>48</v>
      </c>
      <c r="H10" s="2816">
        <f>'7-11л. РАСКЛАДКА'!Q187</f>
        <v>35</v>
      </c>
      <c r="I10" s="2816">
        <f>'7-11л. РАСКЛАДКА'!Q244</f>
        <v>30</v>
      </c>
      <c r="J10" s="2816">
        <f>'7-11л. РАСКЛАДКА'!Q300</f>
        <v>40</v>
      </c>
      <c r="K10" s="2816">
        <f>'7-11л. РАСКЛАДКА'!Q356</f>
        <v>40</v>
      </c>
      <c r="L10" s="2816">
        <f>'7-11л. РАСКЛАДКА'!Q409</f>
        <v>40</v>
      </c>
      <c r="M10" s="2816">
        <f>'7-11л. РАСКЛАДКА'!Q463</f>
        <v>37</v>
      </c>
      <c r="N10" s="2817">
        <f>'7-11л. РАСКЛАДКА'!Q516</f>
        <v>40</v>
      </c>
      <c r="O10" s="2826">
        <f t="shared" si="0"/>
        <v>375</v>
      </c>
      <c r="P10" s="2827">
        <f t="shared" ref="P10:P44" si="2">(O10*100/Q10)-100</f>
        <v>0</v>
      </c>
      <c r="Q10" s="2828">
        <f t="shared" ref="Q10:Q44" si="3">(R10*25/100)*10</f>
        <v>375</v>
      </c>
      <c r="R10" s="2829">
        <v>150</v>
      </c>
      <c r="T10" s="2830"/>
      <c r="U10" s="2831"/>
      <c r="V10" s="72"/>
      <c r="W10" s="38"/>
      <c r="X10" s="38"/>
      <c r="Y10" s="38"/>
      <c r="Z10" s="38"/>
      <c r="AA10" s="2822"/>
      <c r="AB10" s="70"/>
      <c r="AC10" s="38"/>
      <c r="AD10" s="2823"/>
      <c r="AE10" s="604"/>
      <c r="AF10" s="2824"/>
    </row>
    <row r="11" spans="2:36">
      <c r="B11" s="1419">
        <v>3</v>
      </c>
      <c r="C11" s="1048" t="s">
        <v>42</v>
      </c>
      <c r="D11" s="2825">
        <f t="shared" si="1"/>
        <v>3.75</v>
      </c>
      <c r="E11" s="2815">
        <f>'7-11л. РАСКЛАДКА'!Q15</f>
        <v>0</v>
      </c>
      <c r="F11" s="2816">
        <f>'7-11л. РАСКЛАДКА'!Q73</f>
        <v>0</v>
      </c>
      <c r="G11" s="2816">
        <f>'7-11л. РАСКЛАДКА'!Q132</f>
        <v>8.6999999999999993</v>
      </c>
      <c r="H11" s="2816">
        <f>'7-11л. РАСКЛАДКА'!Q188</f>
        <v>0</v>
      </c>
      <c r="I11" s="2816">
        <f>'7-11л. РАСКЛАДКА'!Q245</f>
        <v>8.31</v>
      </c>
      <c r="J11" s="2816">
        <f>'7-11л. РАСКЛАДКА'!Q301</f>
        <v>0</v>
      </c>
      <c r="K11" s="2816">
        <f>'7-11л. РАСКЛАДКА'!Q357</f>
        <v>0</v>
      </c>
      <c r="L11" s="2816">
        <f>'7-11л. РАСКЛАДКА'!Q410</f>
        <v>0</v>
      </c>
      <c r="M11" s="2816">
        <f>'7-11л. РАСКЛАДКА'!Q464</f>
        <v>3.45</v>
      </c>
      <c r="N11" s="2817">
        <f>'7-11л. РАСКЛАДКА'!Q517</f>
        <v>1.57</v>
      </c>
      <c r="O11" s="2826">
        <f t="shared" si="0"/>
        <v>22.029999999999998</v>
      </c>
      <c r="P11" s="2832">
        <f t="shared" si="2"/>
        <v>-41.253333333333345</v>
      </c>
      <c r="Q11" s="2828">
        <f t="shared" si="3"/>
        <v>37.5</v>
      </c>
      <c r="R11" s="2829">
        <v>15</v>
      </c>
      <c r="T11" s="2830"/>
      <c r="U11" s="270"/>
      <c r="V11" s="72"/>
      <c r="W11" s="38"/>
      <c r="X11" s="38"/>
      <c r="Y11" s="38"/>
      <c r="Z11" s="38"/>
      <c r="AA11" s="2822"/>
      <c r="AB11" s="70"/>
      <c r="AC11" s="38"/>
      <c r="AD11" s="2823"/>
      <c r="AE11" s="38"/>
      <c r="AF11" s="2833"/>
    </row>
    <row r="12" spans="2:36">
      <c r="B12" s="1419">
        <v>4</v>
      </c>
      <c r="C12" s="1048" t="s">
        <v>43</v>
      </c>
      <c r="D12" s="2825">
        <f t="shared" si="1"/>
        <v>11.25</v>
      </c>
      <c r="E12" s="2815">
        <f>'7-11л. РАСКЛАДКА'!Q16</f>
        <v>30.8</v>
      </c>
      <c r="F12" s="2816">
        <f>'7-11л. РАСКЛАДКА'!Q74</f>
        <v>8.1</v>
      </c>
      <c r="G12" s="2816">
        <f>'7-11л. РАСКЛАДКА'!Q133</f>
        <v>0</v>
      </c>
      <c r="H12" s="2816">
        <f>'7-11л. РАСКЛАДКА'!Q189</f>
        <v>50.9</v>
      </c>
      <c r="I12" s="2816">
        <f>'7-11л. РАСКЛАДКА'!Q246</f>
        <v>0</v>
      </c>
      <c r="J12" s="2816">
        <f>'7-11л. РАСКЛАДКА'!Q302</f>
        <v>0</v>
      </c>
      <c r="K12" s="2816">
        <f>'7-11л. РАСКЛАДКА'!Q358</f>
        <v>0</v>
      </c>
      <c r="L12" s="2816">
        <f>'7-11л. РАСКЛАДКА'!Q411</f>
        <v>30.8</v>
      </c>
      <c r="M12" s="2816">
        <f>'7-11л. РАСКЛАДКА'!Q465</f>
        <v>0</v>
      </c>
      <c r="N12" s="2817">
        <f>'7-11л. РАСКЛАДКА'!Q518</f>
        <v>0</v>
      </c>
      <c r="O12" s="2826">
        <f t="shared" si="0"/>
        <v>120.6</v>
      </c>
      <c r="P12" s="2834">
        <f t="shared" si="2"/>
        <v>7.2000000000000028</v>
      </c>
      <c r="Q12" s="2828">
        <f t="shared" si="3"/>
        <v>112.5</v>
      </c>
      <c r="R12" s="2829">
        <v>45</v>
      </c>
      <c r="T12" s="2830"/>
      <c r="U12" s="2831"/>
      <c r="V12" s="72"/>
      <c r="W12" s="38"/>
      <c r="X12" s="38"/>
      <c r="Y12" s="38"/>
      <c r="Z12" s="38"/>
      <c r="AA12" s="2822"/>
      <c r="AB12" s="70"/>
      <c r="AC12" s="38"/>
      <c r="AD12" s="2823"/>
      <c r="AE12" s="38"/>
      <c r="AF12" s="2824"/>
    </row>
    <row r="13" spans="2:36">
      <c r="B13" s="1419">
        <v>5</v>
      </c>
      <c r="C13" s="1048" t="s">
        <v>44</v>
      </c>
      <c r="D13" s="2825">
        <f t="shared" si="1"/>
        <v>3.75</v>
      </c>
      <c r="E13" s="2815">
        <f>'7-11л. РАСКЛАДКА'!Q17</f>
        <v>0</v>
      </c>
      <c r="F13" s="2816">
        <f>'7-11л. РАСКЛАДКА'!Q75</f>
        <v>0</v>
      </c>
      <c r="G13" s="2816">
        <f>'7-11л. РАСКЛАДКА'!Q134</f>
        <v>0</v>
      </c>
      <c r="H13" s="2816">
        <f>'7-11л. РАСКЛАДКА'!Q190</f>
        <v>0</v>
      </c>
      <c r="I13" s="2816">
        <f>'7-11л. РАСКЛАДКА'!Q247</f>
        <v>0</v>
      </c>
      <c r="J13" s="2816">
        <f>'7-11л. РАСКЛАДКА'!Q303</f>
        <v>0</v>
      </c>
      <c r="K13" s="2816">
        <f>'7-11л. РАСКЛАДКА'!Q359</f>
        <v>0</v>
      </c>
      <c r="L13" s="2816">
        <f>'7-11л. РАСКЛАДКА'!Q412</f>
        <v>0</v>
      </c>
      <c r="M13" s="2816">
        <f>'7-11л. РАСКЛАДКА'!Q466</f>
        <v>37.5</v>
      </c>
      <c r="N13" s="2817">
        <f>'7-11л. РАСКЛАДКА'!Q519</f>
        <v>0</v>
      </c>
      <c r="O13" s="2826">
        <f t="shared" si="0"/>
        <v>37.5</v>
      </c>
      <c r="P13" s="2827">
        <f t="shared" si="2"/>
        <v>0</v>
      </c>
      <c r="Q13" s="2828">
        <f t="shared" si="3"/>
        <v>37.5</v>
      </c>
      <c r="R13" s="2829">
        <v>15</v>
      </c>
      <c r="T13" s="2830"/>
      <c r="U13" s="270"/>
      <c r="V13" s="72"/>
      <c r="W13" s="38"/>
      <c r="X13" s="38"/>
      <c r="Y13" s="38"/>
      <c r="Z13" s="38"/>
      <c r="AA13" s="2822"/>
      <c r="AB13" s="70"/>
      <c r="AC13" s="38"/>
      <c r="AD13" s="2823"/>
      <c r="AE13" s="38"/>
      <c r="AF13" s="2835"/>
    </row>
    <row r="14" spans="2:36">
      <c r="B14" s="1419">
        <v>6</v>
      </c>
      <c r="C14" s="1048" t="s">
        <v>45</v>
      </c>
      <c r="D14" s="2836">
        <f t="shared" si="1"/>
        <v>46.75</v>
      </c>
      <c r="E14" s="2837">
        <f>'7-11л. РАСКЛАДКА'!Q18</f>
        <v>0</v>
      </c>
      <c r="F14" s="2838">
        <f>'7-11л. РАСКЛАДКА'!Q76</f>
        <v>0</v>
      </c>
      <c r="G14" s="2838">
        <f>'7-11л. РАСКЛАДКА'!Q135</f>
        <v>125.68</v>
      </c>
      <c r="H14" s="2838">
        <f>'7-11л. РАСКЛАДКА'!Q191</f>
        <v>0</v>
      </c>
      <c r="I14" s="2838">
        <f>'7-11л. РАСКЛАДКА'!Q248</f>
        <v>120.36</v>
      </c>
      <c r="J14" s="2838">
        <f>'7-11л. РАСКЛАДКА'!Q304</f>
        <v>0</v>
      </c>
      <c r="K14" s="2838">
        <f>'7-11л. РАСКЛАДКА'!Q360</f>
        <v>124</v>
      </c>
      <c r="L14" s="2838">
        <f>'7-11л. РАСКЛАДКА'!Q413</f>
        <v>0</v>
      </c>
      <c r="M14" s="2838">
        <f>'7-11л. РАСКЛАДКА'!Q467</f>
        <v>0</v>
      </c>
      <c r="N14" s="2839">
        <f>'7-11л. РАСКЛАДКА'!Q520</f>
        <v>97.46</v>
      </c>
      <c r="O14" s="2840">
        <f t="shared" si="0"/>
        <v>467.5</v>
      </c>
      <c r="P14" s="2841">
        <f t="shared" si="2"/>
        <v>0</v>
      </c>
      <c r="Q14" s="2842">
        <f t="shared" si="3"/>
        <v>467.5</v>
      </c>
      <c r="R14" s="2829">
        <v>187</v>
      </c>
      <c r="T14" s="2830"/>
      <c r="U14" s="270"/>
      <c r="V14" s="72"/>
      <c r="W14" s="38"/>
      <c r="X14" s="38"/>
      <c r="Y14" s="38"/>
      <c r="Z14" s="38"/>
      <c r="AA14" s="2822"/>
      <c r="AB14" s="70"/>
      <c r="AC14" s="38"/>
      <c r="AD14" s="2823"/>
      <c r="AE14" s="38"/>
      <c r="AF14" s="2835"/>
    </row>
    <row r="15" spans="2:36">
      <c r="B15" s="2843">
        <v>7</v>
      </c>
      <c r="C15" s="956" t="s">
        <v>951</v>
      </c>
      <c r="D15" s="2836">
        <f t="shared" si="1"/>
        <v>63</v>
      </c>
      <c r="E15" s="2844">
        <f>'7-11л. РАСКЛАДКА'!Q19</f>
        <v>0</v>
      </c>
      <c r="F15" s="2845">
        <f>'7-11л. РАСКЛАДКА'!Q77</f>
        <v>0</v>
      </c>
      <c r="G15" s="2844">
        <f>'7-11л. РАСКЛАДКА'!Q136</f>
        <v>103.15</v>
      </c>
      <c r="H15" s="2845">
        <f>'7-11л. РАСКЛАДКА'!Q192</f>
        <v>76</v>
      </c>
      <c r="I15" s="2844">
        <f>'7-11л. РАСКЛАДКА'!Q249</f>
        <v>83.4</v>
      </c>
      <c r="J15" s="2845">
        <f>'7-11л. РАСКЛАДКА'!Q305</f>
        <v>160.91000000000003</v>
      </c>
      <c r="K15" s="2844">
        <f>'7-11л. РАСКЛАДКА'!Q361</f>
        <v>79.040000000000006</v>
      </c>
      <c r="L15" s="2845">
        <f>'7-11л. РАСКЛАДКА'!Q414</f>
        <v>0</v>
      </c>
      <c r="M15" s="2845">
        <f>'7-11л. РАСКЛАДКА'!Q468</f>
        <v>113.6</v>
      </c>
      <c r="N15" s="2844">
        <f>'7-11л. РАСКЛАДКА'!Q521</f>
        <v>111.97999999999999</v>
      </c>
      <c r="O15" s="2843">
        <f t="shared" si="0"/>
        <v>728.08</v>
      </c>
      <c r="P15" s="2846">
        <f t="shared" si="2"/>
        <v>15.56825396825397</v>
      </c>
      <c r="Q15" s="2847">
        <f t="shared" si="3"/>
        <v>630</v>
      </c>
      <c r="R15" s="2847">
        <v>252</v>
      </c>
      <c r="T15" s="2830"/>
      <c r="U15" s="1096"/>
      <c r="V15" s="72"/>
      <c r="W15" s="38"/>
      <c r="X15" s="38"/>
      <c r="Y15" s="38"/>
      <c r="Z15" s="38"/>
      <c r="AA15" s="2822"/>
      <c r="AB15" s="70"/>
      <c r="AC15" s="38"/>
      <c r="AD15" s="2823"/>
      <c r="AE15" s="38"/>
      <c r="AF15" s="2835"/>
      <c r="AH15" s="10"/>
      <c r="AI15" s="10"/>
      <c r="AJ15" s="10"/>
    </row>
    <row r="16" spans="2:36">
      <c r="B16" s="2848"/>
      <c r="C16" s="2849" t="s">
        <v>952</v>
      </c>
      <c r="D16" s="2850">
        <f t="shared" si="1"/>
        <v>7.0000000000000009</v>
      </c>
      <c r="E16" s="2851">
        <f>'7-11л. РАСКЛАДКА'!Q20</f>
        <v>0</v>
      </c>
      <c r="F16" s="2816">
        <f>'7-11л. РАСКЛАДКА'!Q78</f>
        <v>0</v>
      </c>
      <c r="G16" s="2851">
        <f>'7-11л. РАСКЛАДКА'!Q137</f>
        <v>0</v>
      </c>
      <c r="H16" s="2816">
        <f>'7-11л. РАСКЛАДКА'!Q193</f>
        <v>0</v>
      </c>
      <c r="I16" s="2851">
        <f>'7-11л. РАСКЛАДКА'!Q250</f>
        <v>0</v>
      </c>
      <c r="J16" s="2816">
        <f>'7-11л. РАСКЛАДКА'!Q306</f>
        <v>0</v>
      </c>
      <c r="K16" s="2851">
        <f>'7-11л. РАСКЛАДКА'!Q362</f>
        <v>0</v>
      </c>
      <c r="L16" s="2816">
        <f>'7-11л. РАСКЛАДКА'!Q415</f>
        <v>0</v>
      </c>
      <c r="M16" s="2816">
        <f>'7-11л. РАСКЛАДКА'!Q469</f>
        <v>0</v>
      </c>
      <c r="N16" s="2851">
        <f>'7-11л. РАСКЛАДКА'!Q522</f>
        <v>0</v>
      </c>
      <c r="O16" s="2848">
        <f t="shared" si="0"/>
        <v>0</v>
      </c>
      <c r="P16" s="2852">
        <f t="shared" si="2"/>
        <v>-100</v>
      </c>
      <c r="Q16" s="2409">
        <f t="shared" si="3"/>
        <v>70</v>
      </c>
      <c r="R16" s="2409">
        <v>28</v>
      </c>
      <c r="T16" s="2830"/>
      <c r="U16" s="1096"/>
      <c r="V16" s="72"/>
      <c r="W16" s="38"/>
      <c r="X16" s="38"/>
      <c r="Y16" s="38"/>
      <c r="Z16" s="38"/>
      <c r="AA16" s="2822"/>
      <c r="AB16" s="70"/>
      <c r="AC16" s="38"/>
      <c r="AD16" s="2823"/>
      <c r="AE16" s="38"/>
      <c r="AF16" s="2835"/>
      <c r="AH16" s="10"/>
      <c r="AI16" s="10"/>
      <c r="AJ16" s="10"/>
    </row>
    <row r="17" spans="2:36">
      <c r="B17" s="1419">
        <v>8</v>
      </c>
      <c r="C17" s="1048" t="s">
        <v>218</v>
      </c>
      <c r="D17" s="2850">
        <f t="shared" si="1"/>
        <v>46.25</v>
      </c>
      <c r="E17" s="2815">
        <f>'7-11л. РАСКЛАДКА'!Q21</f>
        <v>105</v>
      </c>
      <c r="F17" s="2816">
        <f>'7-11л. РАСКЛАДКА'!Q79</f>
        <v>125</v>
      </c>
      <c r="G17" s="2816">
        <f>'7-11л. РАСКЛАДКА'!Q138</f>
        <v>0</v>
      </c>
      <c r="H17" s="2816">
        <f>'7-11л. РАСКЛАДКА'!Q194</f>
        <v>25.5</v>
      </c>
      <c r="I17" s="2816">
        <f>'7-11л. РАСКЛАДКА'!Q251</f>
        <v>0</v>
      </c>
      <c r="J17" s="2816">
        <f>'7-11л. РАСКЛАДКА'!Q307</f>
        <v>100</v>
      </c>
      <c r="K17" s="2816">
        <f>'7-11л. РАСКЛАДКА'!Q363</f>
        <v>0</v>
      </c>
      <c r="L17" s="2816">
        <f>'7-11л. РАСКЛАДКА'!Q416</f>
        <v>100</v>
      </c>
      <c r="M17" s="2816">
        <f>'7-11л. РАСКЛАДКА'!Q470</f>
        <v>7</v>
      </c>
      <c r="N17" s="2817">
        <f>'7-11л. РАСКЛАДКА'!Q523</f>
        <v>0</v>
      </c>
      <c r="O17" s="2853">
        <f t="shared" si="0"/>
        <v>462.5</v>
      </c>
      <c r="P17" s="2854">
        <f t="shared" si="2"/>
        <v>0</v>
      </c>
      <c r="Q17" s="2855">
        <f t="shared" si="3"/>
        <v>462.5</v>
      </c>
      <c r="R17" s="2829">
        <v>185</v>
      </c>
      <c r="T17" s="2830"/>
      <c r="U17" s="270"/>
      <c r="V17" s="72"/>
      <c r="W17" s="38"/>
      <c r="X17" s="38"/>
      <c r="Y17" s="38"/>
      <c r="Z17" s="38"/>
      <c r="AA17" s="2822"/>
      <c r="AB17" s="70"/>
      <c r="AC17" s="38"/>
      <c r="AD17" s="2823"/>
      <c r="AE17" s="38"/>
      <c r="AF17" s="2835"/>
      <c r="AH17" s="10"/>
      <c r="AI17" s="10"/>
      <c r="AJ17" s="10"/>
    </row>
    <row r="18" spans="2:36">
      <c r="B18" s="1419">
        <v>9</v>
      </c>
      <c r="C18" s="1048" t="s">
        <v>104</v>
      </c>
      <c r="D18" s="2825">
        <f t="shared" si="1"/>
        <v>3.75</v>
      </c>
      <c r="E18" s="2815">
        <f>'7-11л. РАСКЛАДКА'!Q22</f>
        <v>0</v>
      </c>
      <c r="F18" s="2816">
        <f>'7-11л. РАСКЛАДКА'!Q80</f>
        <v>0</v>
      </c>
      <c r="G18" s="2816">
        <f>'7-11л. РАСКЛАДКА'!Q139</f>
        <v>0</v>
      </c>
      <c r="H18" s="2816">
        <f>'7-11л. РАСКЛАДКА'!Q195</f>
        <v>15</v>
      </c>
      <c r="I18" s="2816">
        <f>'7-11л. РАСКЛАДКА'!Q252</f>
        <v>11.25</v>
      </c>
      <c r="J18" s="2816">
        <f>'7-11л. РАСКЛАДКА'!Q308</f>
        <v>0</v>
      </c>
      <c r="K18" s="2816">
        <f>'7-11л. РАСКЛАДКА'!Q364</f>
        <v>20</v>
      </c>
      <c r="L18" s="2816">
        <f>'7-11л. РАСКЛАДКА'!Q417</f>
        <v>0</v>
      </c>
      <c r="M18" s="2816">
        <f>'7-11л. РАСКЛАДКА'!Q471</f>
        <v>0</v>
      </c>
      <c r="N18" s="2817">
        <f>'7-11л. РАСКЛАДКА'!Q524</f>
        <v>0</v>
      </c>
      <c r="O18" s="2826">
        <f t="shared" si="0"/>
        <v>46.25</v>
      </c>
      <c r="P18" s="2827">
        <f t="shared" si="2"/>
        <v>23.333333333333329</v>
      </c>
      <c r="Q18" s="2828">
        <f t="shared" si="3"/>
        <v>37.5</v>
      </c>
      <c r="R18" s="2829">
        <v>15</v>
      </c>
      <c r="T18" s="2830"/>
      <c r="U18" s="270"/>
      <c r="V18" s="72"/>
      <c r="W18" s="38"/>
      <c r="X18" s="38"/>
      <c r="Y18" s="38"/>
      <c r="Z18" s="38"/>
      <c r="AA18" s="2822"/>
      <c r="AB18" s="70"/>
      <c r="AC18" s="38"/>
      <c r="AD18" s="2823"/>
      <c r="AE18" s="38"/>
      <c r="AF18" s="2835"/>
      <c r="AH18" s="10"/>
      <c r="AI18" s="10"/>
      <c r="AJ18" s="10"/>
    </row>
    <row r="19" spans="2:36">
      <c r="B19" s="1419">
        <v>10</v>
      </c>
      <c r="C19" s="2856" t="s">
        <v>490</v>
      </c>
      <c r="D19" s="2825">
        <f t="shared" si="1"/>
        <v>50</v>
      </c>
      <c r="E19" s="2815">
        <f>'7-11л. РАСКЛАДКА'!Q23</f>
        <v>0</v>
      </c>
      <c r="F19" s="2816">
        <f>'7-11л. РАСКЛАДКА'!Q81</f>
        <v>0</v>
      </c>
      <c r="G19" s="2816">
        <f>'7-11л. РАСКЛАДКА'!Q140</f>
        <v>200</v>
      </c>
      <c r="H19" s="2816">
        <f>'7-11л. РАСКЛАДКА'!Q196</f>
        <v>0</v>
      </c>
      <c r="I19" s="2816">
        <f>'7-11л. РАСКЛАДКА'!Q253</f>
        <v>100</v>
      </c>
      <c r="J19" s="2816">
        <f>'7-11л. РАСКЛАДКА'!Q309</f>
        <v>0</v>
      </c>
      <c r="K19" s="2816">
        <f>'7-11л. РАСКЛАДКА'!Q365</f>
        <v>0</v>
      </c>
      <c r="L19" s="2816">
        <f>'7-11л. РАСКЛАДКА'!Q418</f>
        <v>0</v>
      </c>
      <c r="M19" s="2816">
        <f>'7-11л. РАСКЛАДКА'!Q472</f>
        <v>0</v>
      </c>
      <c r="N19" s="2817">
        <f>'7-11л. РАСКЛАДКА'!Q525</f>
        <v>200</v>
      </c>
      <c r="O19" s="2826">
        <f t="shared" si="0"/>
        <v>500</v>
      </c>
      <c r="P19" s="2827">
        <f t="shared" si="2"/>
        <v>0</v>
      </c>
      <c r="Q19" s="2828">
        <f t="shared" si="3"/>
        <v>500</v>
      </c>
      <c r="R19" s="2829">
        <v>200</v>
      </c>
      <c r="T19" s="2830"/>
      <c r="U19" s="270"/>
      <c r="V19" s="72"/>
      <c r="W19" s="38"/>
      <c r="X19" s="38"/>
      <c r="Y19" s="38"/>
      <c r="Z19" s="38"/>
      <c r="AA19" s="2822"/>
      <c r="AB19" s="70"/>
      <c r="AC19" s="38"/>
      <c r="AD19" s="2823"/>
      <c r="AE19" s="38"/>
      <c r="AF19" s="2824"/>
      <c r="AH19" s="10"/>
      <c r="AI19" s="10"/>
      <c r="AJ19" s="10"/>
    </row>
    <row r="20" spans="2:36">
      <c r="B20" s="1419">
        <v>11</v>
      </c>
      <c r="C20" s="1048" t="s">
        <v>112</v>
      </c>
      <c r="D20" s="2825">
        <f t="shared" si="1"/>
        <v>17.5</v>
      </c>
      <c r="E20" s="2815">
        <f>'7-11л. РАСКЛАДКА'!Q24</f>
        <v>0</v>
      </c>
      <c r="F20" s="2816">
        <f>'7-11л. РАСКЛАДКА'!Q82</f>
        <v>0</v>
      </c>
      <c r="G20" s="2816">
        <f>'7-11л. РАСКЛАДКА'!Q141</f>
        <v>0</v>
      </c>
      <c r="H20" s="2816">
        <f>'7-11л. РАСКЛАДКА'!Q197</f>
        <v>71.58</v>
      </c>
      <c r="I20" s="2816">
        <f>'7-11л. РАСКЛАДКА'!Q254</f>
        <v>0</v>
      </c>
      <c r="J20" s="2816">
        <f>'7-11л. РАСКЛАДКА'!Q310</f>
        <v>36.4</v>
      </c>
      <c r="K20" s="2816">
        <f>'7-11л. РАСКЛАДКА'!Q366</f>
        <v>67.02</v>
      </c>
      <c r="L20" s="2816">
        <f>'7-11л. РАСКЛАДКА'!Q419</f>
        <v>0</v>
      </c>
      <c r="M20" s="2816">
        <f>'7-11л. РАСКЛАДКА'!Q473</f>
        <v>0</v>
      </c>
      <c r="N20" s="2817">
        <f>'7-11л. РАСКЛАДКА'!Q526</f>
        <v>0</v>
      </c>
      <c r="O20" s="2826">
        <f t="shared" si="0"/>
        <v>175</v>
      </c>
      <c r="P20" s="2827">
        <f t="shared" si="2"/>
        <v>0</v>
      </c>
      <c r="Q20" s="2828">
        <f t="shared" si="3"/>
        <v>175</v>
      </c>
      <c r="R20" s="2829">
        <v>70</v>
      </c>
      <c r="T20" s="2830"/>
      <c r="U20" s="270"/>
      <c r="V20" s="72"/>
      <c r="W20" s="38"/>
      <c r="X20" s="38"/>
      <c r="Y20" s="38"/>
      <c r="Z20" s="38"/>
      <c r="AA20" s="2822"/>
      <c r="AB20" s="70"/>
      <c r="AC20" s="38"/>
      <c r="AD20" s="2823"/>
      <c r="AE20" s="38"/>
      <c r="AF20" s="2824"/>
      <c r="AH20" s="10"/>
      <c r="AI20" s="10"/>
      <c r="AJ20" s="10"/>
    </row>
    <row r="21" spans="2:36">
      <c r="B21" s="1419">
        <v>12</v>
      </c>
      <c r="C21" s="1048" t="s">
        <v>113</v>
      </c>
      <c r="D21" s="2825">
        <f t="shared" si="1"/>
        <v>8.75</v>
      </c>
      <c r="E21" s="2815">
        <f>'7-11л. РАСКЛАДКА'!Q25</f>
        <v>0</v>
      </c>
      <c r="F21" s="2816">
        <f>'7-11л. РАСКЛАДКА'!Q83</f>
        <v>0</v>
      </c>
      <c r="G21" s="2816">
        <f>'7-11л. РАСКЛАДКА'!Q142</f>
        <v>0</v>
      </c>
      <c r="H21" s="2816">
        <f>'7-11л. РАСКЛАДКА'!Q198</f>
        <v>0</v>
      </c>
      <c r="I21" s="2816">
        <f>'7-11л. РАСКЛАДКА'!Q255</f>
        <v>0</v>
      </c>
      <c r="J21" s="2816">
        <f>'7-11л. РАСКЛАДКА'!Q311</f>
        <v>0</v>
      </c>
      <c r="K21" s="2816">
        <f>'7-11л. РАСКЛАДКА'!Q367</f>
        <v>0</v>
      </c>
      <c r="L21" s="2816">
        <f>'7-11л. РАСКЛАДКА'!Q420</f>
        <v>0</v>
      </c>
      <c r="M21" s="2816">
        <f>'7-11л. РАСКЛАДКА'!Q474</f>
        <v>0</v>
      </c>
      <c r="N21" s="2817">
        <f>'7-11л. РАСКЛАДКА'!Q527</f>
        <v>87.5</v>
      </c>
      <c r="O21" s="2826">
        <f t="shared" si="0"/>
        <v>87.5</v>
      </c>
      <c r="P21" s="2827">
        <f t="shared" si="2"/>
        <v>0</v>
      </c>
      <c r="Q21" s="2828">
        <f t="shared" si="3"/>
        <v>87.5</v>
      </c>
      <c r="R21" s="2829">
        <v>35</v>
      </c>
      <c r="T21" s="2830"/>
      <c r="U21" s="270"/>
      <c r="V21" s="72"/>
      <c r="W21" s="38"/>
      <c r="X21" s="38"/>
      <c r="Y21" s="38"/>
      <c r="Z21" s="38"/>
      <c r="AA21" s="2822"/>
      <c r="AB21" s="70"/>
      <c r="AC21" s="38"/>
      <c r="AD21" s="2823"/>
      <c r="AE21" s="38"/>
      <c r="AF21" s="2824"/>
      <c r="AH21" s="10"/>
      <c r="AI21" s="10"/>
      <c r="AJ21" s="10"/>
    </row>
    <row r="22" spans="2:36" ht="14.4" customHeight="1">
      <c r="B22" s="1419">
        <v>13</v>
      </c>
      <c r="C22" s="1048" t="s">
        <v>46</v>
      </c>
      <c r="D22" s="2825">
        <f t="shared" si="1"/>
        <v>14.499999999999998</v>
      </c>
      <c r="E22" s="2815">
        <f>'7-11л. РАСКЛАДКА'!Q26</f>
        <v>0</v>
      </c>
      <c r="F22" s="2816">
        <f>'7-11л. РАСКЛАДКА'!Q84</f>
        <v>0</v>
      </c>
      <c r="G22" s="2816">
        <f>'7-11л. РАСКЛАДКА'!Q143</f>
        <v>67</v>
      </c>
      <c r="H22" s="2816">
        <f>'7-11л. РАСКЛАДКА'!Q199</f>
        <v>0</v>
      </c>
      <c r="I22" s="2816">
        <f>'7-11л. РАСКЛАДКА'!Q256</f>
        <v>78</v>
      </c>
      <c r="J22" s="2816">
        <f>'7-11л. РАСКЛАДКА'!Q312</f>
        <v>0</v>
      </c>
      <c r="K22" s="2816">
        <f>'7-11л. РАСКЛАДКА'!Q368</f>
        <v>0</v>
      </c>
      <c r="L22" s="2816">
        <f>'7-11л. РАСКЛАДКА'!Q421</f>
        <v>0</v>
      </c>
      <c r="M22" s="2816">
        <f>'7-11л. РАСКЛАДКА'!Q475</f>
        <v>0</v>
      </c>
      <c r="N22" s="2817">
        <f>'7-11л. РАСКЛАДКА'!Q528</f>
        <v>0</v>
      </c>
      <c r="O22" s="2826">
        <f t="shared" si="0"/>
        <v>145</v>
      </c>
      <c r="P22" s="2827">
        <f t="shared" si="2"/>
        <v>0</v>
      </c>
      <c r="Q22" s="2828">
        <f t="shared" si="3"/>
        <v>145</v>
      </c>
      <c r="R22" s="2829">
        <v>58</v>
      </c>
      <c r="T22" s="2830"/>
      <c r="U22" s="270"/>
      <c r="V22" s="72"/>
      <c r="W22" s="38"/>
      <c r="X22" s="38"/>
      <c r="Y22" s="38"/>
      <c r="Z22" s="38"/>
      <c r="AA22" s="2822"/>
      <c r="AB22" s="70"/>
      <c r="AC22" s="38"/>
      <c r="AD22" s="2823"/>
      <c r="AE22" s="38"/>
      <c r="AF22" s="2824"/>
      <c r="AH22" s="10"/>
      <c r="AI22" s="10"/>
      <c r="AJ22" s="10"/>
    </row>
    <row r="23" spans="2:36" ht="13.5" customHeight="1">
      <c r="B23" s="1419">
        <v>14</v>
      </c>
      <c r="C23" s="1048" t="s">
        <v>114</v>
      </c>
      <c r="D23" s="2825">
        <f t="shared" si="1"/>
        <v>7.5</v>
      </c>
      <c r="E23" s="2815">
        <f>'7-11л. РАСКЛАДКА'!Q27</f>
        <v>0</v>
      </c>
      <c r="F23" s="2816">
        <f>'7-11л. РАСКЛАДКА'!Q85</f>
        <v>0</v>
      </c>
      <c r="G23" s="2816">
        <f>'7-11л. РАСКЛАДКА'!Q144</f>
        <v>0</v>
      </c>
      <c r="H23" s="2816">
        <f>'7-11л. РАСКЛАДКА'!Q200</f>
        <v>0</v>
      </c>
      <c r="I23" s="2816">
        <f>'7-11л. РАСКЛАДКА'!Q257</f>
        <v>0</v>
      </c>
      <c r="J23" s="2816">
        <f>'7-11л. РАСКЛАДКА'!Q313</f>
        <v>0</v>
      </c>
      <c r="K23" s="2816">
        <f>'7-11л. РАСКЛАДКА'!Q369</f>
        <v>0</v>
      </c>
      <c r="L23" s="2816">
        <f>'7-11л. РАСКЛАДКА'!Q422</f>
        <v>0</v>
      </c>
      <c r="M23" s="2816">
        <f>'7-11л. РАСКЛАДКА'!Q476</f>
        <v>75</v>
      </c>
      <c r="N23" s="2817">
        <f>'7-11л. РАСКЛАДКА'!Q529</f>
        <v>0</v>
      </c>
      <c r="O23" s="2826">
        <f t="shared" si="0"/>
        <v>75</v>
      </c>
      <c r="P23" s="2827">
        <f t="shared" si="2"/>
        <v>0</v>
      </c>
      <c r="Q23" s="2828">
        <f t="shared" si="3"/>
        <v>75</v>
      </c>
      <c r="R23" s="2829">
        <v>30</v>
      </c>
      <c r="T23" s="2830"/>
      <c r="U23" s="270"/>
      <c r="V23" s="72"/>
      <c r="W23" s="38"/>
      <c r="X23" s="38"/>
      <c r="Y23" s="38"/>
      <c r="Z23" s="38"/>
      <c r="AA23" s="2822"/>
      <c r="AB23" s="70"/>
      <c r="AC23" s="38"/>
      <c r="AD23" s="2823"/>
      <c r="AE23" s="38"/>
      <c r="AF23" s="2824"/>
      <c r="AH23" s="10"/>
      <c r="AI23" s="10"/>
      <c r="AJ23" s="10"/>
    </row>
    <row r="24" spans="2:36" ht="12" customHeight="1">
      <c r="B24" s="1419">
        <v>15</v>
      </c>
      <c r="C24" s="1048" t="s">
        <v>219</v>
      </c>
      <c r="D24" s="2825">
        <f t="shared" si="1"/>
        <v>75</v>
      </c>
      <c r="E24" s="2815">
        <f>'7-11л. РАСКЛАДКА'!Q28</f>
        <v>104</v>
      </c>
      <c r="F24" s="2816">
        <f>'7-11л. РАСКЛАДКА'!Q86</f>
        <v>50</v>
      </c>
      <c r="G24" s="2816">
        <f>'7-11л. РАСКЛАДКА'!Q145</f>
        <v>34.4</v>
      </c>
      <c r="H24" s="2816">
        <f>'7-11л. РАСКЛАДКА'!Q201</f>
        <v>0</v>
      </c>
      <c r="I24" s="2816">
        <f>'7-11л. РАСКЛАДКА'!Q258</f>
        <v>79.72</v>
      </c>
      <c r="J24" s="2816">
        <f>'7-11л. РАСКЛАДКА'!Q314</f>
        <v>234</v>
      </c>
      <c r="K24" s="2816">
        <f>'7-11л. РАСКЛАДКА'!Q370</f>
        <v>0</v>
      </c>
      <c r="L24" s="2816">
        <f>'7-11л. РАСКЛАДКА'!Q423</f>
        <v>308</v>
      </c>
      <c r="M24" s="2816">
        <f>'7-11л. РАСКЛАДКА'!Q477</f>
        <v>7.88</v>
      </c>
      <c r="N24" s="2817">
        <f>'7-11л. РАСКЛАДКА'!Q530</f>
        <v>0</v>
      </c>
      <c r="O24" s="2826">
        <f t="shared" si="0"/>
        <v>818</v>
      </c>
      <c r="P24" s="2827">
        <f t="shared" si="2"/>
        <v>9.0666666666666629</v>
      </c>
      <c r="Q24" s="2828">
        <f t="shared" si="3"/>
        <v>750</v>
      </c>
      <c r="R24" s="2829">
        <v>300</v>
      </c>
      <c r="T24" s="2830"/>
      <c r="U24" s="270"/>
      <c r="V24" s="72"/>
      <c r="W24" s="38"/>
      <c r="X24" s="38"/>
      <c r="Y24" s="38"/>
      <c r="Z24" s="38"/>
      <c r="AA24" s="2822"/>
      <c r="AB24" s="70"/>
      <c r="AC24" s="38"/>
      <c r="AD24" s="2823"/>
      <c r="AE24" s="38"/>
      <c r="AF24" s="2833"/>
      <c r="AH24" s="38"/>
      <c r="AI24" s="10"/>
      <c r="AJ24" s="10"/>
    </row>
    <row r="25" spans="2:36" ht="14.25" customHeight="1">
      <c r="B25" s="1419">
        <v>16</v>
      </c>
      <c r="C25" s="1048" t="s">
        <v>220</v>
      </c>
      <c r="D25" s="2825">
        <f t="shared" si="1"/>
        <v>37.5</v>
      </c>
      <c r="E25" s="2815">
        <f>'7-11л. РАСКЛАДКА'!Q29</f>
        <v>0</v>
      </c>
      <c r="F25" s="2816">
        <f>'7-11л. РАСКЛАДКА'!Q87</f>
        <v>0</v>
      </c>
      <c r="G25" s="2816">
        <f>'7-11л. РАСКЛАДКА'!Q146</f>
        <v>0</v>
      </c>
      <c r="H25" s="2816">
        <f>'7-11л. РАСКЛАДКА'!Q202</f>
        <v>0</v>
      </c>
      <c r="I25" s="2816">
        <f>'7-11л. РАСКЛАДКА'!Q259</f>
        <v>0</v>
      </c>
      <c r="J25" s="2816">
        <f>'7-11л. РАСКЛАДКА'!Q315</f>
        <v>0</v>
      </c>
      <c r="K25" s="2816">
        <f>'7-11л. РАСКЛАДКА'!Q371</f>
        <v>0</v>
      </c>
      <c r="L25" s="2816">
        <f>'7-11л. РАСКЛАДКА'!Q424</f>
        <v>0</v>
      </c>
      <c r="M25" s="2816">
        <f>'7-11л. РАСКЛАДКА'!Q478</f>
        <v>0</v>
      </c>
      <c r="N25" s="2817">
        <f>'7-11л. РАСКЛАДКА'!Q531</f>
        <v>0</v>
      </c>
      <c r="O25" s="2826">
        <f t="shared" si="0"/>
        <v>0</v>
      </c>
      <c r="P25" s="2832">
        <f t="shared" si="2"/>
        <v>-100</v>
      </c>
      <c r="Q25" s="2828">
        <f t="shared" si="3"/>
        <v>375</v>
      </c>
      <c r="R25" s="2829">
        <v>150</v>
      </c>
      <c r="T25" s="2830"/>
      <c r="U25" s="2831"/>
      <c r="V25" s="72"/>
      <c r="W25" s="38"/>
      <c r="X25" s="38"/>
      <c r="Y25" s="38"/>
      <c r="Z25" s="38"/>
      <c r="AA25" s="2822"/>
      <c r="AB25" s="70"/>
      <c r="AC25" s="38"/>
      <c r="AD25" s="2823"/>
      <c r="AE25" s="38"/>
      <c r="AF25" s="2857"/>
      <c r="AH25" s="2858"/>
      <c r="AI25" s="10"/>
      <c r="AJ25" s="10"/>
    </row>
    <row r="26" spans="2:36">
      <c r="B26" s="1419">
        <v>17</v>
      </c>
      <c r="C26" s="1048" t="s">
        <v>221</v>
      </c>
      <c r="D26" s="2825">
        <f t="shared" si="1"/>
        <v>12.5</v>
      </c>
      <c r="E26" s="2815">
        <f>'7-11л. РАСКЛАДКА'!Q30</f>
        <v>0</v>
      </c>
      <c r="F26" s="2816">
        <f>'7-11л. РАСКЛАДКА'!Q88</f>
        <v>125</v>
      </c>
      <c r="G26" s="2816">
        <f>'7-11л. РАСКЛАДКА'!Q147</f>
        <v>0</v>
      </c>
      <c r="H26" s="2816">
        <f>'7-11л. РАСКЛАДКА'!Q203</f>
        <v>0</v>
      </c>
      <c r="I26" s="2816">
        <f>'7-11л. РАСКЛАДКА'!Q260</f>
        <v>0</v>
      </c>
      <c r="J26" s="2816">
        <f>'7-11л. РАСКЛАДКА'!Q316</f>
        <v>0</v>
      </c>
      <c r="K26" s="2816">
        <f>'7-11л. РАСКЛАДКА'!Q372</f>
        <v>0</v>
      </c>
      <c r="L26" s="2816">
        <f>'7-11л. РАСКЛАДКА'!Q425</f>
        <v>0</v>
      </c>
      <c r="M26" s="2816">
        <f>'7-11л. РАСКЛАДКА'!Q479</f>
        <v>0</v>
      </c>
      <c r="N26" s="2817">
        <f>'7-11л. РАСКЛАДКА'!Q532</f>
        <v>0</v>
      </c>
      <c r="O26" s="2826">
        <f t="shared" si="0"/>
        <v>125</v>
      </c>
      <c r="P26" s="2827">
        <f t="shared" si="2"/>
        <v>0</v>
      </c>
      <c r="Q26" s="2828">
        <f t="shared" si="3"/>
        <v>125</v>
      </c>
      <c r="R26" s="2829">
        <v>50</v>
      </c>
      <c r="T26" s="2830"/>
      <c r="U26" s="270"/>
      <c r="V26" s="72"/>
      <c r="W26" s="38"/>
      <c r="X26" s="38"/>
      <c r="Y26" s="38"/>
      <c r="Z26" s="38"/>
      <c r="AA26" s="2822"/>
      <c r="AB26" s="70"/>
      <c r="AC26" s="38"/>
      <c r="AD26" s="2823"/>
      <c r="AE26" s="38"/>
      <c r="AF26" s="2824"/>
      <c r="AH26" s="10"/>
      <c r="AI26" s="10"/>
      <c r="AJ26" s="10"/>
    </row>
    <row r="27" spans="2:36">
      <c r="B27" s="1419">
        <v>18</v>
      </c>
      <c r="C27" s="1048" t="s">
        <v>47</v>
      </c>
      <c r="D27" s="2825">
        <f t="shared" si="1"/>
        <v>2.5</v>
      </c>
      <c r="E27" s="2815">
        <f>'7-11л. РАСКЛАДКА'!Q31</f>
        <v>20</v>
      </c>
      <c r="F27" s="2816">
        <f>'7-11л. РАСКЛАДКА'!Q89</f>
        <v>0</v>
      </c>
      <c r="G27" s="2816">
        <f>'7-11л. РАСКЛАДКА'!Q148</f>
        <v>0</v>
      </c>
      <c r="H27" s="2816">
        <f>'7-11л. РАСКЛАДКА'!Q204</f>
        <v>0</v>
      </c>
      <c r="I27" s="2816">
        <f>'7-11л. РАСКЛАДКА'!Q261</f>
        <v>5</v>
      </c>
      <c r="J27" s="2816">
        <f>'7-11л. РАСКЛАДКА'!Q317</f>
        <v>0</v>
      </c>
      <c r="K27" s="2816">
        <f>'7-11л. РАСКЛАДКА'!Q373</f>
        <v>0</v>
      </c>
      <c r="L27" s="2816">
        <f>'7-11л. РАСКЛАДКА'!Q426</f>
        <v>0</v>
      </c>
      <c r="M27" s="2816">
        <f>'7-11л. РАСКЛАДКА'!Q480</f>
        <v>0</v>
      </c>
      <c r="N27" s="2817">
        <f>'7-11л. РАСКЛАДКА'!Q533</f>
        <v>0</v>
      </c>
      <c r="O27" s="2826">
        <f t="shared" si="0"/>
        <v>25</v>
      </c>
      <c r="P27" s="2827">
        <f t="shared" si="2"/>
        <v>0</v>
      </c>
      <c r="Q27" s="2828">
        <f t="shared" si="3"/>
        <v>25</v>
      </c>
      <c r="R27" s="2829">
        <v>10</v>
      </c>
      <c r="T27" s="2830"/>
      <c r="U27" s="270"/>
      <c r="V27" s="72"/>
      <c r="W27" s="38"/>
      <c r="X27" s="38"/>
      <c r="Y27" s="38"/>
      <c r="Z27" s="38"/>
      <c r="AA27" s="2822"/>
      <c r="AB27" s="70"/>
      <c r="AC27" s="38"/>
      <c r="AD27" s="2823"/>
      <c r="AE27" s="38"/>
      <c r="AF27" s="2824"/>
      <c r="AH27" s="10"/>
      <c r="AI27" s="10"/>
      <c r="AJ27" s="10"/>
    </row>
    <row r="28" spans="2:36">
      <c r="B28" s="1419">
        <v>19</v>
      </c>
      <c r="C28" s="1048" t="s">
        <v>222</v>
      </c>
      <c r="D28" s="2825">
        <f t="shared" si="1"/>
        <v>2.5</v>
      </c>
      <c r="E28" s="2815">
        <f>'7-11л. РАСКЛАДКА'!Q32</f>
        <v>0</v>
      </c>
      <c r="F28" s="2816">
        <f>'7-11л. РАСКЛАДКА'!Q90</f>
        <v>5.4</v>
      </c>
      <c r="G28" s="2816">
        <f>'7-11л. РАСКЛАДКА'!Q149</f>
        <v>5</v>
      </c>
      <c r="H28" s="2816">
        <f>'7-11л. РАСКЛАДКА'!Q205</f>
        <v>0</v>
      </c>
      <c r="I28" s="2816">
        <f>'7-11л. РАСКЛАДКА'!Q262</f>
        <v>3.1</v>
      </c>
      <c r="J28" s="2816">
        <f>'7-11л. РАСКЛАДКА'!Q318</f>
        <v>0</v>
      </c>
      <c r="K28" s="2816">
        <f>'7-11л. РАСКЛАДКА'!Q374</f>
        <v>0</v>
      </c>
      <c r="L28" s="2816">
        <f>'7-11л. РАСКЛАДКА'!Q427</f>
        <v>0</v>
      </c>
      <c r="M28" s="2816">
        <f>'7-11л. РАСКЛАДКА'!Q481</f>
        <v>11.5</v>
      </c>
      <c r="N28" s="2817">
        <f>'7-11л. РАСКЛАДКА'!Q534</f>
        <v>0</v>
      </c>
      <c r="O28" s="2826">
        <f t="shared" si="0"/>
        <v>25</v>
      </c>
      <c r="P28" s="2827">
        <f t="shared" si="2"/>
        <v>0</v>
      </c>
      <c r="Q28" s="2828">
        <f t="shared" si="3"/>
        <v>25</v>
      </c>
      <c r="R28" s="2829">
        <v>10</v>
      </c>
      <c r="T28" s="2830"/>
      <c r="U28" s="270"/>
      <c r="V28" s="72"/>
      <c r="W28" s="38"/>
      <c r="X28" s="38"/>
      <c r="Y28" s="38"/>
      <c r="Z28" s="38"/>
      <c r="AA28" s="2822"/>
      <c r="AB28" s="70"/>
      <c r="AC28" s="38"/>
      <c r="AD28" s="2823"/>
      <c r="AE28" s="38"/>
      <c r="AF28" s="2835"/>
      <c r="AH28" s="10"/>
      <c r="AI28" s="10"/>
      <c r="AJ28" s="10"/>
    </row>
    <row r="29" spans="2:36">
      <c r="B29" s="1419">
        <v>20</v>
      </c>
      <c r="C29" s="1048" t="s">
        <v>48</v>
      </c>
      <c r="D29" s="2825">
        <f t="shared" si="1"/>
        <v>7.5</v>
      </c>
      <c r="E29" s="2815">
        <f>'7-11л. РАСКЛАДКА'!Q33</f>
        <v>5</v>
      </c>
      <c r="F29" s="2816">
        <f>'7-11л. РАСКЛАДКА'!Q91</f>
        <v>15.4</v>
      </c>
      <c r="G29" s="2816">
        <f>'7-11л. РАСКЛАДКА'!Q150</f>
        <v>5.25</v>
      </c>
      <c r="H29" s="2816">
        <f>'7-11л. РАСКЛАДКА'!Q206</f>
        <v>0</v>
      </c>
      <c r="I29" s="2816">
        <f>'7-11л. РАСКЛАДКА'!Q263</f>
        <v>11.3</v>
      </c>
      <c r="J29" s="2816">
        <f>'7-11л. РАСКЛАДКА'!Q319</f>
        <v>5.6999999999999993</v>
      </c>
      <c r="K29" s="2816">
        <f>'7-11л. РАСКЛАДКА'!Q375</f>
        <v>7.44</v>
      </c>
      <c r="L29" s="2816">
        <f>'7-11л. РАСКЛАДКА'!Q428</f>
        <v>15</v>
      </c>
      <c r="M29" s="2816">
        <f>'7-11л. РАСКЛАДКА'!Q482</f>
        <v>7.6</v>
      </c>
      <c r="N29" s="2817">
        <f>'7-11л. РАСКЛАДКА'!Q535</f>
        <v>2.31</v>
      </c>
      <c r="O29" s="2826">
        <f t="shared" si="0"/>
        <v>75</v>
      </c>
      <c r="P29" s="2827">
        <f t="shared" si="2"/>
        <v>0</v>
      </c>
      <c r="Q29" s="2828">
        <f t="shared" si="3"/>
        <v>75</v>
      </c>
      <c r="R29" s="2829">
        <v>30</v>
      </c>
      <c r="T29" s="2830"/>
      <c r="U29" s="270"/>
      <c r="V29" s="72"/>
      <c r="W29" s="38"/>
      <c r="X29" s="38"/>
      <c r="Y29" s="38"/>
      <c r="Z29" s="38"/>
      <c r="AA29" s="2822"/>
      <c r="AB29" s="70"/>
      <c r="AC29" s="38"/>
      <c r="AD29" s="2823"/>
      <c r="AE29" s="38"/>
      <c r="AF29" s="2824"/>
      <c r="AH29" s="10"/>
      <c r="AI29" s="10"/>
      <c r="AJ29" s="10"/>
    </row>
    <row r="30" spans="2:36">
      <c r="B30" s="1419">
        <v>21</v>
      </c>
      <c r="C30" s="1048" t="s">
        <v>49</v>
      </c>
      <c r="D30" s="2825">
        <f t="shared" si="1"/>
        <v>3.75</v>
      </c>
      <c r="E30" s="2815">
        <f>'7-11л. РАСКЛАДКА'!Q34</f>
        <v>0</v>
      </c>
      <c r="F30" s="2816">
        <f>'7-11л. РАСКЛАДКА'!Q92</f>
        <v>0</v>
      </c>
      <c r="G30" s="2816">
        <f>'7-11л. РАСКЛАДКА'!Q151</f>
        <v>8.25</v>
      </c>
      <c r="H30" s="2816">
        <f>'7-11л. РАСКЛАДКА'!Q207</f>
        <v>8</v>
      </c>
      <c r="I30" s="2816">
        <f>'7-11л. РАСКЛАДКА'!Q264</f>
        <v>6.5</v>
      </c>
      <c r="J30" s="2816">
        <f>'7-11л. РАСКЛАДКА'!Q320</f>
        <v>0</v>
      </c>
      <c r="K30" s="2816">
        <f>'7-11л. РАСКЛАДКА'!Q376</f>
        <v>3</v>
      </c>
      <c r="L30" s="2816">
        <f>'7-11л. РАСКЛАДКА'!Q429</f>
        <v>0</v>
      </c>
      <c r="M30" s="2816">
        <f>'7-11л. РАСКЛАДКА'!Q483</f>
        <v>6</v>
      </c>
      <c r="N30" s="2817">
        <f>'7-11л. РАСКЛАДКА'!Q536</f>
        <v>5.75</v>
      </c>
      <c r="O30" s="2826">
        <f t="shared" si="0"/>
        <v>37.5</v>
      </c>
      <c r="P30" s="2827">
        <f t="shared" si="2"/>
        <v>0</v>
      </c>
      <c r="Q30" s="2828">
        <f t="shared" si="3"/>
        <v>37.5</v>
      </c>
      <c r="R30" s="2829">
        <v>15</v>
      </c>
      <c r="T30" s="2830"/>
      <c r="U30" s="270"/>
      <c r="V30" s="72"/>
      <c r="W30" s="38"/>
      <c r="X30" s="38"/>
      <c r="Y30" s="38"/>
      <c r="Z30" s="38"/>
      <c r="AA30" s="2822"/>
      <c r="AB30" s="70"/>
      <c r="AC30" s="38"/>
      <c r="AD30" s="2823"/>
      <c r="AE30" s="38"/>
      <c r="AF30" s="2835"/>
    </row>
    <row r="31" spans="2:36" ht="12" customHeight="1">
      <c r="B31" s="1419">
        <v>22</v>
      </c>
      <c r="C31" s="1048" t="s">
        <v>223</v>
      </c>
      <c r="D31" s="2825">
        <f t="shared" si="1"/>
        <v>10</v>
      </c>
      <c r="E31" s="2815">
        <f>'7-11л. РАСКЛАДКА'!Q35</f>
        <v>0</v>
      </c>
      <c r="F31" s="2816">
        <f>'7-11л. РАСКЛАДКА'!Q93</f>
        <v>5.4</v>
      </c>
      <c r="G31" s="2816">
        <f>'7-11л. РАСКЛАДКА'!Q152</f>
        <v>0</v>
      </c>
      <c r="H31" s="2816">
        <f>'7-11л. РАСКЛАДКА'!Q208</f>
        <v>0</v>
      </c>
      <c r="I31" s="2816">
        <f>'7-11л. РАСКЛАДКА'!Q265</f>
        <v>3.6</v>
      </c>
      <c r="J31" s="2816">
        <f>'7-11л. РАСКЛАДКА'!Q321</f>
        <v>91</v>
      </c>
      <c r="K31" s="2816">
        <f>'7-11л. РАСКЛАДКА'!Q377</f>
        <v>0</v>
      </c>
      <c r="L31" s="2816">
        <f>'7-11л. РАСКЛАДКА'!Q430</f>
        <v>0</v>
      </c>
      <c r="M31" s="2816">
        <f>'7-11л. РАСКЛАДКА'!Q484</f>
        <v>0</v>
      </c>
      <c r="N31" s="2817">
        <f>'7-11л. РАСКЛАДКА'!Q537</f>
        <v>0</v>
      </c>
      <c r="O31" s="2826">
        <f t="shared" si="0"/>
        <v>100</v>
      </c>
      <c r="P31" s="2827">
        <f t="shared" si="2"/>
        <v>0</v>
      </c>
      <c r="Q31" s="2828">
        <f t="shared" si="3"/>
        <v>100</v>
      </c>
      <c r="R31" s="2829">
        <v>40</v>
      </c>
      <c r="T31" s="2830"/>
      <c r="U31" s="270"/>
      <c r="V31" s="72"/>
      <c r="W31" s="38"/>
      <c r="X31" s="38"/>
      <c r="Y31" s="38"/>
      <c r="Z31" s="38"/>
      <c r="AA31" s="2822"/>
      <c r="AB31" s="70"/>
      <c r="AC31" s="38"/>
      <c r="AD31" s="2823"/>
      <c r="AE31" s="38"/>
      <c r="AF31" s="2824"/>
    </row>
    <row r="32" spans="2:36" ht="13.5" customHeight="1">
      <c r="B32" s="1419">
        <v>23</v>
      </c>
      <c r="C32" s="1048" t="s">
        <v>50</v>
      </c>
      <c r="D32" s="2825">
        <f t="shared" si="1"/>
        <v>7.5</v>
      </c>
      <c r="E32" s="2815">
        <f>'7-11л. РАСКЛАДКА'!Q36</f>
        <v>12</v>
      </c>
      <c r="F32" s="2816">
        <f>'7-11л. РАСКЛАДКА'!Q94</f>
        <v>17</v>
      </c>
      <c r="G32" s="2816">
        <f>'7-11л. РАСКЛАДКА'!Q153</f>
        <v>1.6</v>
      </c>
      <c r="H32" s="2816">
        <f>'7-11л. РАСКЛАДКА'!Q209</f>
        <v>10</v>
      </c>
      <c r="I32" s="2816">
        <f>'7-11л. РАСКЛАДКА'!Q266</f>
        <v>12.3</v>
      </c>
      <c r="J32" s="2816">
        <f>'7-11л. РАСКЛАДКА'!Q322</f>
        <v>7</v>
      </c>
      <c r="K32" s="2816">
        <f>'7-11л. РАСКЛАДКА'!Q378</f>
        <v>12</v>
      </c>
      <c r="L32" s="2816">
        <f>'7-11л. РАСКЛАДКА'!Q431</f>
        <v>11.3</v>
      </c>
      <c r="M32" s="2816">
        <f>'7-11л. РАСКЛАДКА'!Q485</f>
        <v>7</v>
      </c>
      <c r="N32" s="2817">
        <f>'7-11л. РАСКЛАДКА'!Q538</f>
        <v>0.7</v>
      </c>
      <c r="O32" s="2826">
        <f t="shared" si="0"/>
        <v>90.9</v>
      </c>
      <c r="P32" s="2834">
        <f t="shared" si="2"/>
        <v>21.200000000000003</v>
      </c>
      <c r="Q32" s="2828">
        <f t="shared" si="3"/>
        <v>75</v>
      </c>
      <c r="R32" s="2829">
        <v>30</v>
      </c>
      <c r="T32" s="2830"/>
      <c r="U32" s="270"/>
      <c r="V32" s="72"/>
      <c r="W32" s="38"/>
      <c r="X32" s="38"/>
      <c r="Y32" s="38"/>
      <c r="Z32" s="38"/>
      <c r="AA32" s="2822"/>
      <c r="AB32" s="70"/>
      <c r="AC32" s="38"/>
      <c r="AD32" s="2823"/>
      <c r="AE32" s="38"/>
      <c r="AF32" s="2824"/>
    </row>
    <row r="33" spans="2:32" ht="14.4" customHeight="1">
      <c r="B33" s="1419">
        <v>24</v>
      </c>
      <c r="C33" s="1048" t="s">
        <v>51</v>
      </c>
      <c r="D33" s="2825">
        <f t="shared" si="1"/>
        <v>2.5</v>
      </c>
      <c r="E33" s="2815">
        <f>'7-11л. РАСКЛАДКА'!Q37</f>
        <v>25</v>
      </c>
      <c r="F33" s="2816">
        <f>'7-11л. РАСКЛАДКА'!Q95</f>
        <v>0</v>
      </c>
      <c r="G33" s="2816">
        <f>'7-11л. РАСКЛАДКА'!Q154</f>
        <v>0</v>
      </c>
      <c r="H33" s="2816">
        <f>'7-11л. РАСКЛАДКА'!Q210</f>
        <v>0</v>
      </c>
      <c r="I33" s="2816">
        <f>'7-11л. РАСКЛАДКА'!Q267</f>
        <v>0</v>
      </c>
      <c r="J33" s="2816">
        <f>'7-11л. РАСКЛАДКА'!Q323</f>
        <v>0</v>
      </c>
      <c r="K33" s="2816">
        <f>'7-11л. РАСКЛАДКА'!Q379</f>
        <v>0</v>
      </c>
      <c r="L33" s="2816">
        <f>'7-11л. РАСКЛАДКА'!Q432</f>
        <v>0</v>
      </c>
      <c r="M33" s="2816">
        <f>'7-11л. РАСКЛАДКА'!Q486</f>
        <v>0</v>
      </c>
      <c r="N33" s="2817">
        <f>'7-11л. РАСКЛАДКА'!Q539</f>
        <v>0</v>
      </c>
      <c r="O33" s="2826">
        <f t="shared" si="0"/>
        <v>25</v>
      </c>
      <c r="P33" s="2832">
        <f t="shared" si="2"/>
        <v>0</v>
      </c>
      <c r="Q33" s="2828">
        <f t="shared" si="3"/>
        <v>25</v>
      </c>
      <c r="R33" s="2829">
        <v>10</v>
      </c>
      <c r="T33" s="2830"/>
      <c r="U33" s="270"/>
      <c r="V33" s="72"/>
      <c r="W33" s="38"/>
      <c r="X33" s="38"/>
      <c r="Y33" s="38"/>
      <c r="Z33" s="38"/>
      <c r="AA33" s="2822"/>
      <c r="AB33" s="70"/>
      <c r="AC33" s="38"/>
      <c r="AD33" s="2823"/>
      <c r="AE33" s="38"/>
      <c r="AF33" s="2824"/>
    </row>
    <row r="34" spans="2:32" ht="12" customHeight="1">
      <c r="B34" s="1419">
        <v>25</v>
      </c>
      <c r="C34" s="1048" t="s">
        <v>52</v>
      </c>
      <c r="D34" s="2825">
        <f t="shared" si="1"/>
        <v>0.25</v>
      </c>
      <c r="E34" s="2815">
        <f>'7-11л. РАСКЛАДКА'!Q38</f>
        <v>1</v>
      </c>
      <c r="F34" s="2816">
        <f>'7-11л. РАСКЛАДКА'!Q96</f>
        <v>1</v>
      </c>
      <c r="G34" s="2816">
        <f>'7-11л. РАСКЛАДКА'!Q155</f>
        <v>0</v>
      </c>
      <c r="H34" s="2816">
        <f>'7-11л. РАСКЛАДКА'!Q211</f>
        <v>0</v>
      </c>
      <c r="I34" s="2816">
        <f>'7-11л. РАСКЛАДКА'!Q268</f>
        <v>0</v>
      </c>
      <c r="J34" s="2816">
        <f>'7-11л. РАСКЛАДКА'!Q324</f>
        <v>0</v>
      </c>
      <c r="K34" s="2816">
        <f>'7-11л. РАСКЛАДКА'!Q380</f>
        <v>0</v>
      </c>
      <c r="L34" s="2816">
        <f>'7-11л. РАСКЛАДКА'!Q433</f>
        <v>0</v>
      </c>
      <c r="M34" s="2816">
        <f>'7-11л. РАСКЛАДКА'!Q487</f>
        <v>1</v>
      </c>
      <c r="N34" s="2817">
        <f>'7-11л. РАСКЛАДКА'!Q540</f>
        <v>0</v>
      </c>
      <c r="O34" s="2826">
        <f t="shared" si="0"/>
        <v>3</v>
      </c>
      <c r="P34" s="2827">
        <f t="shared" si="2"/>
        <v>20</v>
      </c>
      <c r="Q34" s="2828">
        <f t="shared" si="3"/>
        <v>2.5</v>
      </c>
      <c r="R34" s="2829">
        <v>1</v>
      </c>
      <c r="T34" s="2859"/>
      <c r="U34" s="2831"/>
      <c r="V34" s="72"/>
      <c r="W34" s="38"/>
      <c r="X34" s="38"/>
      <c r="Y34" s="38"/>
      <c r="Z34" s="38"/>
      <c r="AA34" s="2822"/>
      <c r="AB34" s="70"/>
      <c r="AC34" s="38"/>
      <c r="AD34" s="2823"/>
      <c r="AE34" s="38"/>
      <c r="AF34" s="2824"/>
    </row>
    <row r="35" spans="2:32" ht="15.75" customHeight="1">
      <c r="B35" s="1419">
        <v>26</v>
      </c>
      <c r="C35" s="1048" t="s">
        <v>224</v>
      </c>
      <c r="D35" s="2825">
        <f t="shared" si="1"/>
        <v>0.25</v>
      </c>
      <c r="E35" s="2815">
        <f>'7-11л. РАСКЛАДКА'!Q39</f>
        <v>0</v>
      </c>
      <c r="F35" s="2816">
        <f>'7-11л. РАСКЛАДКА'!Q97</f>
        <v>0</v>
      </c>
      <c r="G35" s="2816">
        <f>'7-11л. РАСКЛАДКА'!Q156</f>
        <v>0</v>
      </c>
      <c r="H35" s="2816">
        <f>'7-11л. РАСКЛАДКА'!Q212</f>
        <v>0</v>
      </c>
      <c r="I35" s="2816">
        <f>'7-11л. РАСКЛАДКА'!Q269</f>
        <v>0</v>
      </c>
      <c r="J35" s="2816">
        <f>'7-11л. РАСКЛАДКА'!Q325</f>
        <v>0</v>
      </c>
      <c r="K35" s="2816">
        <f>'7-11л. РАСКЛАДКА'!Q381</f>
        <v>0</v>
      </c>
      <c r="L35" s="2816">
        <f>'7-11л. РАСКЛАДКА'!Q434</f>
        <v>3.7</v>
      </c>
      <c r="M35" s="2816">
        <f>'7-11л. РАСКЛАДКА'!Q488</f>
        <v>0</v>
      </c>
      <c r="N35" s="2817">
        <f>'7-11л. РАСКЛАДКА'!Q541</f>
        <v>0</v>
      </c>
      <c r="O35" s="2826">
        <f t="shared" si="0"/>
        <v>3.7</v>
      </c>
      <c r="P35" s="2827">
        <f t="shared" si="2"/>
        <v>48</v>
      </c>
      <c r="Q35" s="2828">
        <f t="shared" si="3"/>
        <v>2.5</v>
      </c>
      <c r="R35" s="2829">
        <v>1</v>
      </c>
      <c r="T35" s="2830"/>
      <c r="U35" s="270"/>
      <c r="V35" s="72"/>
      <c r="W35" s="38"/>
      <c r="X35" s="38"/>
      <c r="Y35" s="38"/>
      <c r="Z35" s="38"/>
      <c r="AA35" s="2822"/>
      <c r="AB35" s="70"/>
      <c r="AC35" s="38"/>
      <c r="AD35" s="2823"/>
      <c r="AE35" s="38"/>
      <c r="AF35" s="2824"/>
    </row>
    <row r="36" spans="2:32" ht="12" customHeight="1">
      <c r="B36" s="1419">
        <v>27</v>
      </c>
      <c r="C36" s="1048" t="s">
        <v>115</v>
      </c>
      <c r="D36" s="2825">
        <f t="shared" si="1"/>
        <v>0.5</v>
      </c>
      <c r="E36" s="2815">
        <f>'7-11л. РАСКЛАДКА'!Q40</f>
        <v>0</v>
      </c>
      <c r="F36" s="2816">
        <f>'7-11л. РАСКЛАДКА'!Q98</f>
        <v>0</v>
      </c>
      <c r="G36" s="2816">
        <f>'7-11л. РАСКЛАДКА'!Q157</f>
        <v>0</v>
      </c>
      <c r="H36" s="2816">
        <f>'7-11л. РАСКЛАДКА'!Q213</f>
        <v>0</v>
      </c>
      <c r="I36" s="2816">
        <f>'7-11л. РАСКЛАДКА'!Q270</f>
        <v>0</v>
      </c>
      <c r="J36" s="2816">
        <f>'7-11л. РАСКЛАДКА'!Q326</f>
        <v>5</v>
      </c>
      <c r="K36" s="2816">
        <f>'7-11л. РАСКЛАДКА'!Q382</f>
        <v>0</v>
      </c>
      <c r="L36" s="2816">
        <f>'7-11л. РАСКЛАДКА'!Q435</f>
        <v>0</v>
      </c>
      <c r="M36" s="2816">
        <f>'7-11л. РАСКЛАДКА'!Q489</f>
        <v>0</v>
      </c>
      <c r="N36" s="2817">
        <f>'7-11л. РАСКЛАДКА'!Q542</f>
        <v>0</v>
      </c>
      <c r="O36" s="2826">
        <f t="shared" si="0"/>
        <v>5</v>
      </c>
      <c r="P36" s="2827">
        <f t="shared" si="2"/>
        <v>0</v>
      </c>
      <c r="Q36" s="2828">
        <f t="shared" si="3"/>
        <v>5</v>
      </c>
      <c r="R36" s="2829">
        <v>2</v>
      </c>
      <c r="T36" s="2860"/>
      <c r="U36" s="270"/>
      <c r="V36" s="72"/>
      <c r="W36" s="38"/>
      <c r="X36" s="38"/>
      <c r="Y36" s="38"/>
      <c r="Z36" s="38"/>
      <c r="AA36" s="2822"/>
      <c r="AB36" s="70"/>
      <c r="AC36" s="38"/>
      <c r="AD36" s="2823"/>
      <c r="AE36" s="38"/>
      <c r="AF36" s="2824"/>
    </row>
    <row r="37" spans="2:32" ht="14.25" customHeight="1">
      <c r="B37" s="1419">
        <v>28</v>
      </c>
      <c r="C37" s="1048" t="s">
        <v>53</v>
      </c>
      <c r="D37" s="2825">
        <f t="shared" si="1"/>
        <v>0.05</v>
      </c>
      <c r="E37" s="2815">
        <f>'7-11л. РАСКЛАДКА'!Q41</f>
        <v>0</v>
      </c>
      <c r="F37" s="2816">
        <f>'7-11л. РАСКЛАДКА'!Q99</f>
        <v>0</v>
      </c>
      <c r="G37" s="2816">
        <f>'7-11л. РАСКЛАДКА'!Q158</f>
        <v>0</v>
      </c>
      <c r="H37" s="2816">
        <f>'7-11л. РАСКЛАДКА'!Q214</f>
        <v>0</v>
      </c>
      <c r="I37" s="2816">
        <f>'7-11л. РАСКЛАДКА'!Q271</f>
        <v>0</v>
      </c>
      <c r="J37" s="2816">
        <f>'7-11л. РАСКЛАДКА'!Q327</f>
        <v>0</v>
      </c>
      <c r="K37" s="2816">
        <f>'7-11л. РАСКЛАДКА'!Q383</f>
        <v>0</v>
      </c>
      <c r="L37" s="2816">
        <f>'7-11л. РАСКЛАДКА'!Q436</f>
        <v>0</v>
      </c>
      <c r="M37" s="2816">
        <f>'7-11л. РАСКЛАДКА'!Q490</f>
        <v>0</v>
      </c>
      <c r="N37" s="2817">
        <f>'7-11л. РАСКЛАДКА'!Q543</f>
        <v>0</v>
      </c>
      <c r="O37" s="2826">
        <f t="shared" si="0"/>
        <v>0</v>
      </c>
      <c r="P37" s="2832">
        <f t="shared" si="2"/>
        <v>-100</v>
      </c>
      <c r="Q37" s="2828">
        <f t="shared" si="3"/>
        <v>0.5</v>
      </c>
      <c r="R37" s="2829">
        <v>0.2</v>
      </c>
      <c r="T37" s="2860"/>
      <c r="U37" s="270"/>
      <c r="V37" s="72"/>
      <c r="W37" s="38"/>
      <c r="X37" s="38"/>
      <c r="Y37" s="38"/>
      <c r="Z37" s="38"/>
      <c r="AA37" s="2822"/>
      <c r="AB37" s="70"/>
      <c r="AC37" s="38"/>
      <c r="AD37" s="2823"/>
      <c r="AE37" s="38"/>
      <c r="AF37" s="2835"/>
    </row>
    <row r="38" spans="2:32" ht="14.4" customHeight="1">
      <c r="B38" s="1419">
        <v>29</v>
      </c>
      <c r="C38" s="2861" t="s">
        <v>225</v>
      </c>
      <c r="D38" s="2825">
        <f t="shared" si="1"/>
        <v>0.75</v>
      </c>
      <c r="E38" s="2815">
        <f>'7-11л. РАСКЛАДКА'!Q42</f>
        <v>0.3</v>
      </c>
      <c r="F38" s="2816">
        <f>'7-11л. РАСКЛАДКА'!Q100</f>
        <v>0</v>
      </c>
      <c r="G38" s="2816">
        <f>'7-11л. РАСКЛАДКА'!Q159</f>
        <v>1.44</v>
      </c>
      <c r="H38" s="2816">
        <f>'7-11л. РАСКЛАДКА'!Q215</f>
        <v>0.6</v>
      </c>
      <c r="I38" s="2816">
        <f>'7-11л. РАСКЛАДКА'!Q272</f>
        <v>1.6400000000000001</v>
      </c>
      <c r="J38" s="2816">
        <f>'7-11л. РАСКЛАДКА'!Q328</f>
        <v>0.60000000000000009</v>
      </c>
      <c r="K38" s="2816">
        <f>'7-11л. РАСКЛАДКА'!Q384</f>
        <v>0.85</v>
      </c>
      <c r="L38" s="2816">
        <f>'7-11л. РАСКЛАДКА'!Q437</f>
        <v>0.3</v>
      </c>
      <c r="M38" s="2816">
        <f>'7-11л. РАСКЛАДКА'!Q491</f>
        <v>0.87</v>
      </c>
      <c r="N38" s="2817">
        <f>'7-11л. РАСКЛАДКА'!Q544</f>
        <v>0.89999999999999991</v>
      </c>
      <c r="O38" s="2826">
        <f t="shared" si="0"/>
        <v>7.5</v>
      </c>
      <c r="P38" s="2827">
        <f t="shared" si="2"/>
        <v>0</v>
      </c>
      <c r="Q38" s="2828">
        <f t="shared" si="3"/>
        <v>7.5</v>
      </c>
      <c r="R38" s="2829">
        <v>3</v>
      </c>
      <c r="T38" s="2860"/>
      <c r="U38" s="270"/>
      <c r="V38" s="72"/>
      <c r="W38" s="38"/>
      <c r="X38" s="38"/>
      <c r="Y38" s="38"/>
      <c r="Z38" s="38"/>
      <c r="AA38" s="2822"/>
      <c r="AB38" s="70"/>
      <c r="AC38" s="38"/>
      <c r="AD38" s="2823"/>
      <c r="AE38" s="38"/>
      <c r="AF38" s="2824"/>
    </row>
    <row r="39" spans="2:32" ht="13.5" customHeight="1">
      <c r="B39" s="1419">
        <v>30</v>
      </c>
      <c r="C39" s="1048" t="s">
        <v>116</v>
      </c>
      <c r="D39" s="2825">
        <f t="shared" si="1"/>
        <v>0.75</v>
      </c>
      <c r="E39" s="2815">
        <f>'7-11л. РАСКЛАДКА'!Q43</f>
        <v>0</v>
      </c>
      <c r="F39" s="2816">
        <f>'7-11л. РАСКЛАДКА'!Q101</f>
        <v>0</v>
      </c>
      <c r="G39" s="2816">
        <f>'7-11л. РАСКЛАДКА'!Q160</f>
        <v>0</v>
      </c>
      <c r="H39" s="2816">
        <f>'7-11л. РАСКЛАДКА'!Q216</f>
        <v>0</v>
      </c>
      <c r="I39" s="2816">
        <f>'7-11л. РАСКЛАДКА'!Q273</f>
        <v>10</v>
      </c>
      <c r="J39" s="2816">
        <f>'7-11л. РАСКЛАДКА'!Q329</f>
        <v>0</v>
      </c>
      <c r="K39" s="2816">
        <f>'7-11л. РАСКЛАДКА'!Q385</f>
        <v>0</v>
      </c>
      <c r="L39" s="2816">
        <f>'7-11л. РАСКЛАДКА'!Q438</f>
        <v>0</v>
      </c>
      <c r="M39" s="2816">
        <f>'7-11л. РАСКЛАДКА'!Q492</f>
        <v>0</v>
      </c>
      <c r="N39" s="2817">
        <f>'7-11л. РАСКЛАДКА'!Q545</f>
        <v>0</v>
      </c>
      <c r="O39" s="2826">
        <f t="shared" si="0"/>
        <v>10</v>
      </c>
      <c r="P39" s="2832">
        <f t="shared" si="2"/>
        <v>33.333333333333343</v>
      </c>
      <c r="Q39" s="2828">
        <f t="shared" si="3"/>
        <v>7.5</v>
      </c>
      <c r="R39" s="2829">
        <v>3</v>
      </c>
      <c r="T39" s="2860"/>
      <c r="U39" s="2831"/>
      <c r="V39" s="72"/>
      <c r="W39" s="38"/>
      <c r="X39" s="38"/>
      <c r="Y39" s="38"/>
      <c r="Z39" s="38"/>
      <c r="AA39" s="2822"/>
      <c r="AB39" s="70"/>
      <c r="AC39" s="38"/>
      <c r="AD39" s="2823"/>
      <c r="AE39" s="38"/>
      <c r="AF39" s="2824"/>
    </row>
    <row r="40" spans="2:32" ht="14.25" customHeight="1">
      <c r="B40" s="1419">
        <v>31</v>
      </c>
      <c r="C40" s="1048" t="s">
        <v>117</v>
      </c>
      <c r="D40" s="2825">
        <f t="shared" si="1"/>
        <v>0.5</v>
      </c>
      <c r="E40" s="2815">
        <f>'7-11л. РАСКЛАДКА'!Q44</f>
        <v>0</v>
      </c>
      <c r="F40" s="2816">
        <f>'7-11л. РАСКЛАДКА'!Q102</f>
        <v>0</v>
      </c>
      <c r="G40" s="2816">
        <f>'7-11л. РАСКЛАДКА'!Q161</f>
        <v>4.0000000000000002E-4</v>
      </c>
      <c r="H40" s="2816">
        <f>'7-11л. РАСКЛАДКА'!Q217</f>
        <v>1.5149999999999999</v>
      </c>
      <c r="I40" s="2816">
        <f>'7-11л. РАСКЛАДКА'!Q274</f>
        <v>0.875</v>
      </c>
      <c r="J40" s="2816">
        <f>'7-11л. РАСКЛАДКА'!Q330</f>
        <v>9.1999999999999998E-3</v>
      </c>
      <c r="K40" s="2816">
        <f>'7-11л. РАСКЛАДКА'!Q386</f>
        <v>1.2894000000000001</v>
      </c>
      <c r="L40" s="2816">
        <f>'7-11л. РАСКЛАДКА'!Q439</f>
        <v>0</v>
      </c>
      <c r="M40" s="2816">
        <f>'7-11л. РАСКЛАДКА'!Q493</f>
        <v>1E-3</v>
      </c>
      <c r="N40" s="2817">
        <f>'7-11л. РАСКЛАДКА'!Q546</f>
        <v>1.31</v>
      </c>
      <c r="O40" s="2826">
        <f t="shared" si="0"/>
        <v>5</v>
      </c>
      <c r="P40" s="2832">
        <f t="shared" si="2"/>
        <v>0</v>
      </c>
      <c r="Q40" s="2828">
        <f t="shared" si="3"/>
        <v>5</v>
      </c>
      <c r="R40" s="2829">
        <v>2</v>
      </c>
      <c r="T40" s="2830"/>
      <c r="U40" s="2862"/>
      <c r="V40" s="72"/>
      <c r="W40" s="38"/>
      <c r="X40" s="38"/>
      <c r="Y40" s="38"/>
      <c r="Z40" s="38"/>
      <c r="AA40" s="2822"/>
      <c r="AB40" s="70"/>
      <c r="AC40" s="38"/>
      <c r="AD40" s="2823"/>
      <c r="AE40" s="38"/>
      <c r="AF40" s="2863"/>
    </row>
    <row r="41" spans="2:32" ht="15" customHeight="1">
      <c r="B41" s="1419">
        <v>32</v>
      </c>
      <c r="C41" s="1048" t="s">
        <v>55</v>
      </c>
      <c r="D41" s="2825">
        <f t="shared" si="1"/>
        <v>19.25</v>
      </c>
      <c r="E41" s="2864">
        <f>'7-11л. МЕНЮ '!E74</f>
        <v>15.329999999999998</v>
      </c>
      <c r="F41" s="2865">
        <f>'7-11л. МЕНЮ '!E127</f>
        <v>29.437999999999999</v>
      </c>
      <c r="G41" s="2865">
        <f>'7-11л. МЕНЮ '!E186</f>
        <v>17.594999999999999</v>
      </c>
      <c r="H41" s="2865">
        <f>'7-11л. МЕНЮ '!E239</f>
        <v>14.129000000000001</v>
      </c>
      <c r="I41" s="2865">
        <f>'7-11л. МЕНЮ '!E294</f>
        <v>19.758000000000003</v>
      </c>
      <c r="J41" s="2865">
        <f>'7-11л. МЕНЮ '!E410</f>
        <v>22.158000000000001</v>
      </c>
      <c r="K41" s="2865">
        <f>'7-11л. МЕНЮ '!E463</f>
        <v>19.683</v>
      </c>
      <c r="L41" s="2865">
        <f>'7-11л. МЕНЮ '!E519</f>
        <v>14.618999999999998</v>
      </c>
      <c r="M41" s="2865">
        <f>'7-11л. МЕНЮ '!E572</f>
        <v>18.373999999999999</v>
      </c>
      <c r="N41" s="2866">
        <f>'7-11л. МЕНЮ '!E625</f>
        <v>21.416</v>
      </c>
      <c r="O41" s="2826">
        <f t="shared" si="0"/>
        <v>192.5</v>
      </c>
      <c r="P41" s="2867">
        <f t="shared" si="2"/>
        <v>0</v>
      </c>
      <c r="Q41" s="2828">
        <f t="shared" si="3"/>
        <v>192.5</v>
      </c>
      <c r="R41" s="2829">
        <v>77</v>
      </c>
      <c r="T41" s="2859"/>
      <c r="U41" s="2831"/>
      <c r="V41" s="72"/>
      <c r="W41" s="38"/>
      <c r="X41" s="38"/>
      <c r="Y41" s="38"/>
      <c r="Z41" s="38"/>
      <c r="AA41" s="2822"/>
      <c r="AB41" s="70"/>
      <c r="AC41" s="38"/>
      <c r="AD41" s="2823"/>
      <c r="AE41" s="38"/>
      <c r="AF41" s="2824"/>
    </row>
    <row r="42" spans="2:32" ht="14.4" customHeight="1">
      <c r="B42" s="1419">
        <v>33</v>
      </c>
      <c r="C42" s="1048" t="s">
        <v>56</v>
      </c>
      <c r="D42" s="2825">
        <f t="shared" si="1"/>
        <v>19.75</v>
      </c>
      <c r="E42" s="2864">
        <f>'7-11л. МЕНЮ '!F74</f>
        <v>16.322700000000001</v>
      </c>
      <c r="F42" s="2865">
        <f>'7-11л. МЕНЮ '!F127</f>
        <v>19.634999999999998</v>
      </c>
      <c r="G42" s="2865">
        <f>'7-11л. МЕНЮ '!F186</f>
        <v>15.942299999999999</v>
      </c>
      <c r="H42" s="2865">
        <f>'7-11л. МЕНЮ '!F239</f>
        <v>23.771000000000004</v>
      </c>
      <c r="I42" s="2865">
        <f>'7-11л. МЕНЮ '!F294</f>
        <v>23.079000000000001</v>
      </c>
      <c r="J42" s="2865">
        <f>'7-11л. МЕНЮ '!F410</f>
        <v>19.38</v>
      </c>
      <c r="K42" s="2865">
        <f>'7-11л. МЕНЮ '!F463</f>
        <v>19.775000000000002</v>
      </c>
      <c r="L42" s="2865">
        <f>'7-11л. МЕНЮ '!F519</f>
        <v>17.166</v>
      </c>
      <c r="M42" s="2865">
        <f>'7-11л. МЕНЮ '!F572</f>
        <v>23.178000000000004</v>
      </c>
      <c r="N42" s="2866">
        <f>'7-11л. МЕНЮ '!F625</f>
        <v>19.25</v>
      </c>
      <c r="O42" s="2826">
        <f t="shared" si="0"/>
        <v>197.499</v>
      </c>
      <c r="P42" s="2867">
        <f t="shared" si="2"/>
        <v>-5.0632911393222457E-4</v>
      </c>
      <c r="Q42" s="2828">
        <f t="shared" si="3"/>
        <v>197.5</v>
      </c>
      <c r="R42" s="2829">
        <v>79</v>
      </c>
      <c r="T42" s="2859"/>
      <c r="U42" s="2831"/>
      <c r="V42" s="72"/>
      <c r="W42" s="38"/>
      <c r="X42" s="38"/>
      <c r="Y42" s="38"/>
      <c r="Z42" s="38"/>
      <c r="AA42" s="2822"/>
      <c r="AB42" s="70"/>
      <c r="AC42" s="38"/>
      <c r="AD42" s="2823"/>
      <c r="AE42" s="38"/>
      <c r="AF42" s="2824"/>
    </row>
    <row r="43" spans="2:32" ht="14.4" customHeight="1">
      <c r="B43" s="1419">
        <v>34</v>
      </c>
      <c r="C43" s="1048" t="s">
        <v>57</v>
      </c>
      <c r="D43" s="2825">
        <f t="shared" si="1"/>
        <v>83.75</v>
      </c>
      <c r="E43" s="2868">
        <f>'7-11л. МЕНЮ '!G74</f>
        <v>95.443000000000012</v>
      </c>
      <c r="F43" s="2865">
        <f>'7-11л. МЕНЮ '!G127</f>
        <v>73.670999999999992</v>
      </c>
      <c r="G43" s="2865">
        <f>'7-11л. МЕНЮ '!G186</f>
        <v>85.217600000000004</v>
      </c>
      <c r="H43" s="2865">
        <f>'7-11л. МЕНЮ '!G239</f>
        <v>78.91340000000001</v>
      </c>
      <c r="I43" s="2865">
        <f>'7-11л. МЕНЮ '!G294</f>
        <v>85.50500000000001</v>
      </c>
      <c r="J43" s="2865">
        <f>'7-11л. МЕНЮ '!G410</f>
        <v>80.114999999999995</v>
      </c>
      <c r="K43" s="2865">
        <f>'7-11л. МЕНЮ '!G463</f>
        <v>82.362000000000009</v>
      </c>
      <c r="L43" s="2865">
        <f>'7-11л. МЕНЮ '!G519</f>
        <v>94.001000000000005</v>
      </c>
      <c r="M43" s="2865">
        <f>'7-11л. МЕНЮ '!G572</f>
        <v>81.073999999999998</v>
      </c>
      <c r="N43" s="2866">
        <f>'7-11л. МЕНЮ '!G625</f>
        <v>81.198000000000008</v>
      </c>
      <c r="O43" s="2826">
        <f t="shared" si="0"/>
        <v>837.49999999999989</v>
      </c>
      <c r="P43" s="2867">
        <f t="shared" si="2"/>
        <v>0</v>
      </c>
      <c r="Q43" s="2828">
        <f t="shared" si="3"/>
        <v>837.5</v>
      </c>
      <c r="R43" s="2829">
        <v>335</v>
      </c>
      <c r="T43" s="2859"/>
      <c r="U43" s="2831"/>
      <c r="V43" s="72"/>
      <c r="W43" s="38"/>
      <c r="X43" s="38"/>
      <c r="Y43" s="38"/>
      <c r="Z43" s="38"/>
      <c r="AA43" s="2822"/>
      <c r="AB43" s="70"/>
      <c r="AC43" s="38"/>
      <c r="AD43" s="2823"/>
      <c r="AE43" s="38"/>
      <c r="AF43" s="2824"/>
    </row>
    <row r="44" spans="2:32" ht="15" customHeight="1">
      <c r="B44" s="2869">
        <v>35</v>
      </c>
      <c r="C44" s="2870" t="s">
        <v>58</v>
      </c>
      <c r="D44" s="2871">
        <f t="shared" si="1"/>
        <v>587.5</v>
      </c>
      <c r="E44" s="2872">
        <f>'7-11л. МЕНЮ '!H74</f>
        <v>586.15000000000009</v>
      </c>
      <c r="F44" s="2873">
        <f>'7-11л. МЕНЮ '!H127</f>
        <v>588.95099999999991</v>
      </c>
      <c r="G44" s="2873">
        <f>'7-11л. МЕНЮ '!H186</f>
        <v>585.49739999999997</v>
      </c>
      <c r="H44" s="2873">
        <f>'7-11л. МЕНЮ '!H239</f>
        <v>586.90959999999995</v>
      </c>
      <c r="I44" s="2873">
        <f>'7-11л. МЕНЮ '!H294</f>
        <v>589.99599999999998</v>
      </c>
      <c r="J44" s="2873">
        <f>'7-11л. МЕНЮ '!H410</f>
        <v>586.01</v>
      </c>
      <c r="K44" s="2874">
        <f>'7-11л. МЕНЮ '!H463</f>
        <v>587.02499999999998</v>
      </c>
      <c r="L44" s="2873">
        <f>'7-11л. МЕНЮ '!H519</f>
        <v>588.9380000000001</v>
      </c>
      <c r="M44" s="2873">
        <f>'7-11л. МЕНЮ '!H572</f>
        <v>590.601</v>
      </c>
      <c r="N44" s="2875">
        <f>'7-11л. МЕНЮ '!H625</f>
        <v>584.92200000000014</v>
      </c>
      <c r="O44" s="2876">
        <f t="shared" si="0"/>
        <v>5875</v>
      </c>
      <c r="P44" s="2877">
        <f t="shared" si="2"/>
        <v>0</v>
      </c>
      <c r="Q44" s="2878">
        <f t="shared" si="3"/>
        <v>5875</v>
      </c>
      <c r="R44" s="2879">
        <v>2350</v>
      </c>
      <c r="T44" s="2859"/>
      <c r="U44" s="2880"/>
      <c r="V44" s="72"/>
      <c r="W44" s="38"/>
      <c r="X44" s="38"/>
      <c r="Y44" s="38"/>
      <c r="Z44" s="38"/>
      <c r="AA44" s="2881"/>
      <c r="AB44" s="70"/>
      <c r="AC44" s="38"/>
      <c r="AD44" s="2823"/>
      <c r="AE44" s="38"/>
      <c r="AF44" s="2824"/>
    </row>
    <row r="45" spans="2:32">
      <c r="B45" s="243"/>
      <c r="C45" s="38"/>
      <c r="D45" s="243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461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</row>
    <row r="46" spans="2:32">
      <c r="B46" s="38"/>
      <c r="C46" s="70"/>
      <c r="D46" s="72"/>
      <c r="E46" s="81"/>
      <c r="F46" s="81"/>
      <c r="G46" s="81"/>
      <c r="H46" s="81"/>
      <c r="I46" s="81"/>
      <c r="J46" s="81"/>
      <c r="K46" s="81"/>
      <c r="L46" s="81"/>
      <c r="M46" s="70"/>
      <c r="N46" s="70"/>
      <c r="O46" s="94"/>
      <c r="P46" s="94"/>
      <c r="Q46" s="70"/>
      <c r="R46" s="72"/>
      <c r="S46" s="604"/>
      <c r="T46" s="72"/>
      <c r="U46" s="70"/>
      <c r="V46" s="38"/>
      <c r="W46" s="38"/>
      <c r="X46" s="38"/>
      <c r="Y46" s="38"/>
      <c r="Z46" s="38"/>
      <c r="AA46" s="38"/>
      <c r="AB46" s="38"/>
    </row>
    <row r="47" spans="2:32" ht="13.5" customHeight="1">
      <c r="B47" s="38"/>
      <c r="C47" s="70"/>
      <c r="D47" s="94"/>
      <c r="E47" s="81"/>
      <c r="F47" s="81"/>
      <c r="G47" s="81"/>
      <c r="H47" s="81"/>
      <c r="I47" s="81"/>
      <c r="J47" s="81"/>
      <c r="K47" s="81"/>
      <c r="L47" s="81"/>
      <c r="M47" s="70"/>
      <c r="N47" s="70"/>
      <c r="O47" s="94"/>
      <c r="P47" s="94"/>
      <c r="Q47" s="70"/>
      <c r="R47" s="72"/>
      <c r="S47" s="604"/>
      <c r="T47" s="72"/>
      <c r="U47" s="70"/>
      <c r="V47" s="38"/>
      <c r="W47" s="38"/>
      <c r="X47" s="38"/>
      <c r="Y47" s="38"/>
      <c r="Z47" s="38"/>
      <c r="AA47" s="38"/>
      <c r="AB47" s="38"/>
    </row>
    <row r="48" spans="2:32" ht="14.4" customHeight="1">
      <c r="B48" s="38"/>
      <c r="C48" s="72"/>
      <c r="D48" s="72"/>
      <c r="E48" s="81"/>
      <c r="F48" s="81"/>
      <c r="G48" s="81"/>
      <c r="H48" s="81"/>
      <c r="I48" s="38"/>
      <c r="J48" s="38"/>
      <c r="K48" s="81"/>
      <c r="L48" s="230"/>
      <c r="M48" s="70"/>
      <c r="N48" s="70"/>
      <c r="O48" s="94"/>
      <c r="P48" s="94"/>
      <c r="Q48" s="72"/>
      <c r="R48" s="72"/>
      <c r="S48" s="604"/>
      <c r="T48" s="72"/>
      <c r="U48" s="70"/>
      <c r="V48" s="38"/>
      <c r="W48" s="38"/>
      <c r="X48" s="38"/>
      <c r="Y48" s="38"/>
      <c r="Z48" s="38"/>
      <c r="AA48" s="38"/>
      <c r="AB48" s="2799"/>
    </row>
    <row r="49" spans="2:28" ht="14.4" customHeight="1">
      <c r="B49" s="38"/>
      <c r="C49" s="70"/>
      <c r="D49" s="7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94"/>
      <c r="P49" s="94"/>
      <c r="Q49" s="72"/>
      <c r="R49" s="72"/>
      <c r="S49" s="38"/>
      <c r="T49" s="72"/>
      <c r="U49" s="70"/>
      <c r="V49" s="38"/>
      <c r="W49" s="38"/>
      <c r="X49" s="38"/>
      <c r="Y49" s="38"/>
      <c r="Z49" s="397"/>
      <c r="AA49" s="38"/>
      <c r="AB49" s="2799"/>
    </row>
    <row r="50" spans="2:28" ht="11.25" customHeight="1">
      <c r="B50" s="38"/>
      <c r="C50" s="72"/>
      <c r="D50" s="38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94"/>
      <c r="P50" s="94"/>
      <c r="Q50" s="70"/>
      <c r="R50" s="72"/>
      <c r="S50" s="38"/>
      <c r="T50" s="72"/>
      <c r="U50" s="70"/>
      <c r="V50" s="38"/>
      <c r="W50" s="38"/>
      <c r="X50" s="38"/>
      <c r="Y50" s="38"/>
      <c r="Z50" s="397"/>
      <c r="AA50" s="38"/>
      <c r="AB50" s="2804"/>
    </row>
    <row r="51" spans="2:28" ht="11.25" customHeight="1">
      <c r="B51" s="38"/>
      <c r="C51" s="70"/>
      <c r="D51" s="81"/>
      <c r="E51" s="70"/>
      <c r="F51" s="70"/>
      <c r="G51" s="70"/>
      <c r="H51" s="70"/>
      <c r="I51" s="30"/>
      <c r="J51" s="70"/>
      <c r="K51" s="70"/>
      <c r="L51" s="70"/>
      <c r="M51" s="70"/>
      <c r="N51" s="30"/>
      <c r="O51" s="94"/>
      <c r="P51" s="94"/>
      <c r="Q51" s="81"/>
      <c r="R51" s="72"/>
      <c r="S51" s="70"/>
      <c r="T51" s="72"/>
      <c r="U51" s="70"/>
      <c r="V51" s="38"/>
      <c r="W51" s="2810"/>
      <c r="X51" s="72"/>
      <c r="Y51" s="67"/>
      <c r="Z51" s="2811"/>
      <c r="AA51" s="38"/>
      <c r="AB51" s="2804"/>
    </row>
    <row r="52" spans="2:28">
      <c r="B52" s="67"/>
      <c r="C52" s="70"/>
      <c r="D52" s="270"/>
      <c r="E52" s="2882"/>
      <c r="F52" s="2882"/>
      <c r="G52" s="2882"/>
      <c r="H52" s="2882"/>
      <c r="I52" s="2882"/>
      <c r="J52" s="2882"/>
      <c r="K52" s="2882"/>
      <c r="L52" s="2882"/>
      <c r="M52" s="2882"/>
      <c r="N52" s="2882"/>
      <c r="O52" s="270"/>
      <c r="P52" s="72"/>
      <c r="Q52" s="72"/>
      <c r="R52" s="38"/>
      <c r="S52" s="303"/>
      <c r="T52" s="38"/>
      <c r="U52" s="38"/>
      <c r="V52" s="38"/>
      <c r="W52" s="2822"/>
      <c r="X52" s="70"/>
      <c r="Y52" s="69"/>
      <c r="Z52" s="2823"/>
      <c r="AA52" s="38"/>
      <c r="AB52" s="2883"/>
    </row>
    <row r="53" spans="2:28">
      <c r="B53" s="67"/>
      <c r="C53" s="70"/>
      <c r="D53" s="270"/>
      <c r="E53" s="2882"/>
      <c r="F53" s="2882"/>
      <c r="G53" s="2882"/>
      <c r="H53" s="2882"/>
      <c r="I53" s="2882"/>
      <c r="J53" s="2882"/>
      <c r="K53" s="2882"/>
      <c r="L53" s="2882"/>
      <c r="M53" s="2882"/>
      <c r="N53" s="2882"/>
      <c r="O53" s="2831"/>
      <c r="P53" s="2830"/>
      <c r="Q53" s="72"/>
      <c r="R53" s="38"/>
      <c r="S53" s="38"/>
      <c r="T53" s="38"/>
      <c r="U53" s="38"/>
      <c r="V53" s="38"/>
      <c r="W53" s="2822"/>
      <c r="X53" s="70"/>
      <c r="Y53" s="69"/>
      <c r="Z53" s="2823"/>
      <c r="AA53" s="38"/>
      <c r="AB53" s="2883"/>
    </row>
    <row r="54" spans="2:28">
      <c r="B54" t="s">
        <v>230</v>
      </c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72"/>
      <c r="R54" s="38"/>
      <c r="S54" s="38"/>
      <c r="T54" s="38"/>
      <c r="U54" s="38"/>
      <c r="V54" s="38"/>
      <c r="W54" s="2822"/>
      <c r="X54" s="70"/>
      <c r="Y54" s="69"/>
      <c r="Z54" s="2823"/>
      <c r="AA54" s="38"/>
      <c r="AB54" s="2884"/>
    </row>
    <row r="55" spans="2:28">
      <c r="B55" t="s">
        <v>231</v>
      </c>
      <c r="D55" s="2735"/>
      <c r="E55" s="2735"/>
      <c r="F55" s="2735"/>
      <c r="G55" s="2735"/>
      <c r="H55" s="2735"/>
      <c r="I55" s="2735"/>
      <c r="J55" s="2735"/>
      <c r="K55" s="2735"/>
      <c r="L55" s="2735"/>
      <c r="M55" s="2735"/>
      <c r="N55" s="2735"/>
      <c r="O55" s="2735"/>
      <c r="P55" s="2735"/>
      <c r="Q55" s="72"/>
      <c r="R55" s="38"/>
      <c r="S55" s="38"/>
      <c r="T55" s="38"/>
      <c r="U55" s="38"/>
      <c r="V55" s="38"/>
      <c r="W55" s="2822"/>
      <c r="X55" s="70"/>
      <c r="Y55" s="69"/>
      <c r="Z55" s="2823"/>
      <c r="AA55" s="38"/>
      <c r="AB55" s="2883"/>
    </row>
    <row r="56" spans="2:28">
      <c r="B56" t="s">
        <v>232</v>
      </c>
      <c r="O56" s="2735"/>
      <c r="P56" s="2735"/>
      <c r="Q56" s="72"/>
      <c r="R56" s="38"/>
      <c r="S56" s="38"/>
      <c r="T56" s="38"/>
      <c r="U56" s="38"/>
      <c r="V56" s="38"/>
      <c r="W56" s="2822"/>
      <c r="X56" s="70"/>
      <c r="Y56" s="69"/>
      <c r="Z56" s="2823"/>
      <c r="AA56" s="38"/>
      <c r="AB56" s="2885"/>
    </row>
    <row r="57" spans="2:28"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72"/>
      <c r="R57" s="38"/>
      <c r="S57" s="38"/>
      <c r="T57" s="38"/>
      <c r="U57" s="38"/>
      <c r="V57" s="38"/>
      <c r="W57" s="2822"/>
      <c r="X57" s="70"/>
      <c r="Y57" s="69"/>
      <c r="Z57" s="2823"/>
      <c r="AA57" s="38"/>
      <c r="AB57" s="2884"/>
    </row>
    <row r="58" spans="2:28">
      <c r="B58" s="1" t="s">
        <v>233</v>
      </c>
      <c r="Q58" s="72"/>
      <c r="R58" s="38"/>
      <c r="S58" s="38"/>
      <c r="T58" s="38"/>
      <c r="U58" s="38"/>
      <c r="V58" s="38"/>
      <c r="W58" s="2822"/>
      <c r="X58" s="70"/>
      <c r="Y58" s="69"/>
      <c r="Z58" s="2823"/>
      <c r="AA58" s="38"/>
      <c r="AB58" s="2885"/>
    </row>
    <row r="59" spans="2:28">
      <c r="B59" t="s">
        <v>234</v>
      </c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72"/>
      <c r="R59" s="38"/>
      <c r="S59" s="38"/>
      <c r="T59" s="38"/>
      <c r="U59" s="38"/>
      <c r="V59" s="38"/>
      <c r="W59" s="2822"/>
      <c r="X59" s="70"/>
      <c r="Y59" s="69"/>
      <c r="Z59" s="2823"/>
      <c r="AA59" s="38"/>
      <c r="AB59" s="2883"/>
    </row>
    <row r="60" spans="2:28"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72"/>
      <c r="R60" s="38"/>
      <c r="S60" s="38"/>
      <c r="T60" s="38"/>
      <c r="U60" s="38"/>
      <c r="V60" s="38"/>
      <c r="W60" s="2822"/>
      <c r="X60" s="70"/>
      <c r="Y60" s="69"/>
      <c r="Z60" s="2823"/>
      <c r="AA60" s="38"/>
      <c r="AB60" s="2883"/>
    </row>
    <row r="61" spans="2:28">
      <c r="B61" s="67"/>
      <c r="C61" s="70"/>
      <c r="D61" s="270"/>
      <c r="E61" s="2882"/>
      <c r="F61" s="2882"/>
      <c r="G61" s="2882"/>
      <c r="H61" s="2882"/>
      <c r="I61" s="2882"/>
      <c r="J61" s="2882"/>
      <c r="K61" s="2882"/>
      <c r="L61" s="2882"/>
      <c r="M61" s="2882"/>
      <c r="N61" s="2882"/>
      <c r="O61" s="270"/>
      <c r="P61" s="2830"/>
      <c r="Q61" s="72"/>
      <c r="R61" s="38"/>
      <c r="S61" s="38"/>
      <c r="T61" s="38"/>
      <c r="U61" s="38"/>
      <c r="V61" s="38"/>
      <c r="W61" s="2822"/>
      <c r="X61" s="70"/>
      <c r="Y61" s="69"/>
      <c r="Z61" s="2823"/>
      <c r="AA61" s="38"/>
      <c r="AB61" s="2883"/>
    </row>
    <row r="62" spans="2:28">
      <c r="B62" s="67"/>
      <c r="C62" s="70"/>
      <c r="D62" s="270"/>
      <c r="E62" s="2882"/>
      <c r="F62" s="2882"/>
      <c r="G62" s="2882"/>
      <c r="H62" s="2882"/>
      <c r="I62" s="2882"/>
      <c r="J62" s="2882"/>
      <c r="K62" s="2882"/>
      <c r="L62" s="2882"/>
      <c r="M62" s="2882"/>
      <c r="N62" s="2882"/>
      <c r="O62" s="270"/>
      <c r="P62" s="2830"/>
      <c r="Q62" s="72"/>
      <c r="R62" s="38"/>
      <c r="S62" s="38"/>
      <c r="T62" s="38"/>
      <c r="U62" s="38"/>
      <c r="V62" s="38"/>
      <c r="W62" s="2822"/>
      <c r="X62" s="70"/>
      <c r="Y62" s="69"/>
      <c r="Z62" s="2823"/>
      <c r="AA62" s="38"/>
      <c r="AB62" s="2883"/>
    </row>
    <row r="63" spans="2:28">
      <c r="B63" s="67"/>
      <c r="C63" s="70"/>
      <c r="D63" s="270"/>
      <c r="E63" s="2882"/>
      <c r="F63" s="2882"/>
      <c r="G63" s="2882"/>
      <c r="H63" s="2882"/>
      <c r="I63" s="2882"/>
      <c r="J63" s="2882"/>
      <c r="K63" s="2882"/>
      <c r="L63" s="2882"/>
      <c r="M63" s="2882"/>
      <c r="N63" s="2882"/>
      <c r="O63" s="270"/>
      <c r="P63" s="2830"/>
      <c r="Q63" s="72"/>
      <c r="R63" s="38"/>
      <c r="S63" s="38"/>
      <c r="T63" s="38"/>
      <c r="U63" s="38"/>
      <c r="V63" s="38"/>
      <c r="W63" s="2822"/>
      <c r="X63" s="70"/>
      <c r="Y63" s="69"/>
      <c r="Z63" s="2823"/>
      <c r="AA63" s="38"/>
      <c r="AB63" s="2883"/>
    </row>
    <row r="64" spans="2:28">
      <c r="B64" s="67"/>
      <c r="C64" s="70"/>
      <c r="D64" s="270"/>
      <c r="E64" s="2882"/>
      <c r="F64" s="2882"/>
      <c r="G64" s="2882"/>
      <c r="H64" s="2882"/>
      <c r="I64" s="2882"/>
      <c r="J64" s="2882"/>
      <c r="K64" s="2882"/>
      <c r="L64" s="2882"/>
      <c r="M64" s="2882"/>
      <c r="N64" s="2882"/>
      <c r="O64" s="270"/>
      <c r="P64" s="2830"/>
      <c r="Q64" s="72"/>
      <c r="R64" s="38"/>
      <c r="S64" s="38"/>
      <c r="T64" s="38"/>
      <c r="U64" s="38"/>
      <c r="V64" s="38"/>
      <c r="W64" s="2822"/>
      <c r="X64" s="70"/>
      <c r="Y64" s="69"/>
      <c r="Z64" s="2823"/>
      <c r="AA64" s="38"/>
      <c r="AB64" s="2883"/>
    </row>
    <row r="65" spans="2:28">
      <c r="B65" s="67"/>
      <c r="C65" s="70"/>
      <c r="D65" s="270"/>
      <c r="E65" s="2882"/>
      <c r="F65" s="2882"/>
      <c r="G65" s="2882"/>
      <c r="H65" s="2882"/>
      <c r="I65" s="2882"/>
      <c r="J65" s="2882"/>
      <c r="K65" s="2882"/>
      <c r="L65" s="2882"/>
      <c r="M65" s="2882"/>
      <c r="N65" s="2882"/>
      <c r="O65" s="270"/>
      <c r="P65" s="2830"/>
      <c r="Q65" s="72"/>
      <c r="R65" s="38"/>
      <c r="S65" s="38"/>
      <c r="T65" s="38"/>
      <c r="U65" s="38"/>
      <c r="V65" s="38"/>
      <c r="W65" s="2822"/>
      <c r="X65" s="70"/>
      <c r="Y65" s="69"/>
      <c r="Z65" s="2823"/>
      <c r="AA65" s="38"/>
      <c r="AB65" s="2883"/>
    </row>
    <row r="66" spans="2:28">
      <c r="B66" s="67"/>
      <c r="C66" s="70"/>
      <c r="D66" s="270"/>
      <c r="E66" s="2882"/>
      <c r="F66" s="2882"/>
      <c r="G66" s="2882"/>
      <c r="H66" s="2882"/>
      <c r="I66" s="2882"/>
      <c r="J66" s="2882"/>
      <c r="K66" s="2882"/>
      <c r="L66" s="2882"/>
      <c r="M66" s="2882"/>
      <c r="N66" s="2882"/>
      <c r="O66" s="270"/>
      <c r="P66" s="2830"/>
      <c r="Q66" s="72"/>
      <c r="R66" s="38"/>
      <c r="S66" s="38"/>
      <c r="T66" s="38"/>
      <c r="U66" s="38"/>
      <c r="V66" s="38"/>
      <c r="W66" s="2822"/>
      <c r="X66" s="70"/>
      <c r="Y66" s="69"/>
      <c r="Z66" s="2823"/>
      <c r="AA66" s="38"/>
      <c r="AB66" s="2884"/>
    </row>
    <row r="67" spans="2:28" ht="13.5" customHeight="1">
      <c r="B67" s="67"/>
      <c r="C67" s="70"/>
      <c r="D67" s="270"/>
      <c r="E67" s="637"/>
      <c r="F67" s="2886"/>
      <c r="G67" s="2887"/>
      <c r="H67" s="2882"/>
      <c r="I67" s="2882"/>
      <c r="J67" s="2882"/>
      <c r="K67" s="2882"/>
      <c r="L67" s="2886"/>
      <c r="M67" s="2886"/>
      <c r="N67" s="2882"/>
      <c r="O67" s="2831"/>
      <c r="P67" s="2830"/>
      <c r="Q67" s="72"/>
      <c r="R67" s="38"/>
      <c r="S67" s="38"/>
      <c r="T67" s="38"/>
      <c r="U67" s="38"/>
      <c r="V67" s="38"/>
      <c r="W67" s="2822"/>
      <c r="X67" s="70"/>
      <c r="Y67" s="69"/>
      <c r="Z67" s="2823"/>
      <c r="AA67" s="38"/>
      <c r="AB67" s="2888"/>
    </row>
    <row r="68" spans="2:28">
      <c r="B68" s="67"/>
      <c r="C68" s="70"/>
      <c r="D68" s="270"/>
      <c r="E68" s="637"/>
      <c r="F68" s="2886"/>
      <c r="G68" s="2887"/>
      <c r="H68" s="2882"/>
      <c r="I68" s="2882"/>
      <c r="J68" s="2882"/>
      <c r="K68" s="2882"/>
      <c r="L68" s="2886"/>
      <c r="M68" s="2886"/>
      <c r="N68" s="2882"/>
      <c r="O68" s="270"/>
      <c r="P68" s="2830"/>
      <c r="Q68" s="72"/>
      <c r="R68" s="38"/>
      <c r="S68" s="38"/>
      <c r="T68" s="38"/>
      <c r="U68" s="38"/>
      <c r="V68" s="38"/>
      <c r="W68" s="2822"/>
      <c r="X68" s="70"/>
      <c r="Y68" s="69"/>
      <c r="Z68" s="2823"/>
      <c r="AA68" s="38"/>
      <c r="AB68" s="2883"/>
    </row>
    <row r="69" spans="2:28" ht="13.5" customHeight="1">
      <c r="B69" s="67"/>
      <c r="C69" s="70"/>
      <c r="D69" s="270"/>
      <c r="E69" s="637"/>
      <c r="F69" s="2886"/>
      <c r="G69" s="2887"/>
      <c r="H69" s="2882"/>
      <c r="I69" s="2882"/>
      <c r="J69" s="2882"/>
      <c r="K69" s="2882"/>
      <c r="L69" s="2886"/>
      <c r="M69" s="2886"/>
      <c r="N69" s="2882"/>
      <c r="O69" s="270"/>
      <c r="P69" s="2830"/>
      <c r="Q69" s="72"/>
      <c r="R69" s="38"/>
      <c r="S69" s="38"/>
      <c r="T69" s="38"/>
      <c r="U69" s="38"/>
      <c r="V69" s="38"/>
      <c r="W69" s="2822"/>
      <c r="X69" s="70"/>
      <c r="Y69" s="69"/>
      <c r="Z69" s="2823"/>
      <c r="AA69" s="38"/>
      <c r="AB69" s="2883"/>
    </row>
    <row r="70" spans="2:28" ht="12" customHeight="1">
      <c r="B70" s="67"/>
      <c r="C70" s="70"/>
      <c r="D70" s="270"/>
      <c r="E70" s="637"/>
      <c r="F70" s="2886"/>
      <c r="G70" s="2887"/>
      <c r="H70" s="2882"/>
      <c r="I70" s="2882"/>
      <c r="J70" s="2882"/>
      <c r="K70" s="2882"/>
      <c r="L70" s="2886"/>
      <c r="M70" s="2886"/>
      <c r="N70" s="2882"/>
      <c r="O70" s="270"/>
      <c r="P70" s="2830"/>
      <c r="Q70" s="72"/>
      <c r="R70" s="38"/>
      <c r="S70" s="38"/>
      <c r="T70" s="38"/>
      <c r="U70" s="38"/>
      <c r="V70" s="38"/>
      <c r="W70" s="2822"/>
      <c r="X70" s="70"/>
      <c r="Y70" s="69"/>
      <c r="Z70" s="2823"/>
      <c r="AA70" s="38"/>
      <c r="AB70" s="2885"/>
    </row>
    <row r="71" spans="2:28">
      <c r="B71" s="67"/>
      <c r="C71" s="70"/>
      <c r="D71" s="270"/>
      <c r="E71" s="637"/>
      <c r="F71" s="2886"/>
      <c r="G71" s="2887"/>
      <c r="H71" s="2882"/>
      <c r="I71" s="2882"/>
      <c r="J71" s="2882"/>
      <c r="K71" s="2882"/>
      <c r="L71" s="2886"/>
      <c r="M71" s="2886"/>
      <c r="N71" s="2882"/>
      <c r="O71" s="270"/>
      <c r="P71" s="2830"/>
      <c r="Q71" s="72"/>
      <c r="R71" s="38"/>
      <c r="S71" s="38"/>
      <c r="T71" s="38"/>
      <c r="U71" s="38"/>
      <c r="V71" s="38"/>
      <c r="W71" s="2822"/>
      <c r="X71" s="70"/>
      <c r="Y71" s="69"/>
      <c r="Z71" s="2823"/>
      <c r="AA71" s="38"/>
      <c r="AB71" s="2883"/>
    </row>
    <row r="72" spans="2:28" ht="14.4" customHeight="1">
      <c r="B72" s="67"/>
      <c r="C72" s="70"/>
      <c r="D72" s="270"/>
      <c r="E72" s="637"/>
      <c r="F72" s="2886"/>
      <c r="G72" s="2887"/>
      <c r="H72" s="2882"/>
      <c r="I72" s="2882"/>
      <c r="J72" s="2882"/>
      <c r="K72" s="2882"/>
      <c r="L72" s="2886"/>
      <c r="M72" s="2886"/>
      <c r="N72" s="2882"/>
      <c r="O72" s="270"/>
      <c r="P72" s="2830"/>
      <c r="Q72" s="72"/>
      <c r="R72" s="38"/>
      <c r="S72" s="38"/>
      <c r="T72" s="38"/>
      <c r="U72" s="38"/>
      <c r="V72" s="38"/>
      <c r="W72" s="2822"/>
      <c r="X72" s="70"/>
      <c r="Y72" s="69"/>
      <c r="Z72" s="2823"/>
      <c r="AA72" s="38"/>
      <c r="AB72" s="2883"/>
    </row>
    <row r="73" spans="2:28">
      <c r="B73" s="67"/>
      <c r="C73" s="70"/>
      <c r="D73" s="270"/>
      <c r="E73" s="637"/>
      <c r="F73" s="2886"/>
      <c r="G73" s="2887"/>
      <c r="H73" s="2882"/>
      <c r="I73" s="2882"/>
      <c r="J73" s="2882"/>
      <c r="K73" s="2882"/>
      <c r="L73" s="2886"/>
      <c r="M73" s="2886"/>
      <c r="N73" s="2882"/>
      <c r="O73" s="270"/>
      <c r="P73" s="2830"/>
      <c r="Q73" s="72"/>
      <c r="R73" s="38"/>
      <c r="S73" s="38"/>
      <c r="T73" s="38"/>
      <c r="U73" s="38"/>
      <c r="V73" s="38"/>
      <c r="W73" s="2822"/>
      <c r="X73" s="70"/>
      <c r="Y73" s="69"/>
      <c r="Z73" s="2823"/>
      <c r="AA73" s="38"/>
      <c r="AB73" s="2883"/>
    </row>
    <row r="74" spans="2:28" ht="14.4" customHeight="1">
      <c r="B74" s="67"/>
      <c r="C74" s="70"/>
      <c r="D74" s="270"/>
      <c r="E74" s="637"/>
      <c r="F74" s="2886"/>
      <c r="G74" s="2887"/>
      <c r="H74" s="2882"/>
      <c r="I74" s="2882"/>
      <c r="J74" s="2882"/>
      <c r="K74" s="2882"/>
      <c r="L74" s="2886"/>
      <c r="M74" s="2886"/>
      <c r="N74" s="2882"/>
      <c r="O74" s="270"/>
      <c r="P74" s="2830"/>
      <c r="Q74" s="72"/>
      <c r="R74" s="38"/>
      <c r="S74" s="38"/>
      <c r="T74" s="38"/>
      <c r="U74" s="38"/>
      <c r="V74" s="38"/>
      <c r="W74" s="2822"/>
      <c r="X74" s="70"/>
      <c r="Y74" s="69"/>
      <c r="Z74" s="2823"/>
      <c r="AA74" s="38"/>
      <c r="AB74" s="2883"/>
    </row>
    <row r="75" spans="2:28">
      <c r="B75" s="67"/>
      <c r="C75" s="70"/>
      <c r="D75" s="270"/>
      <c r="E75" s="637"/>
      <c r="F75" s="2886"/>
      <c r="G75" s="2887"/>
      <c r="H75" s="2882"/>
      <c r="I75" s="2882"/>
      <c r="J75" s="2882"/>
      <c r="K75" s="2882"/>
      <c r="L75" s="2886"/>
      <c r="M75" s="2886"/>
      <c r="N75" s="2882"/>
      <c r="O75" s="270"/>
      <c r="P75" s="2830"/>
      <c r="Q75" s="72"/>
      <c r="R75" s="38"/>
      <c r="S75" s="38"/>
      <c r="T75" s="38"/>
      <c r="U75" s="38"/>
      <c r="V75" s="38"/>
      <c r="W75" s="2822"/>
      <c r="X75" s="70"/>
      <c r="Y75" s="69"/>
      <c r="Z75" s="2823"/>
      <c r="AA75" s="38"/>
      <c r="AB75" s="2883"/>
    </row>
    <row r="76" spans="2:28" ht="14.4" customHeight="1">
      <c r="B76" s="67"/>
      <c r="C76" s="70"/>
      <c r="D76" s="270"/>
      <c r="E76" s="637"/>
      <c r="F76" s="2886"/>
      <c r="G76" s="2887"/>
      <c r="H76" s="2882"/>
      <c r="I76" s="2882"/>
      <c r="J76" s="2882"/>
      <c r="K76" s="2882"/>
      <c r="L76" s="2886"/>
      <c r="M76" s="2886"/>
      <c r="N76" s="2882"/>
      <c r="O76" s="270"/>
      <c r="P76" s="2859"/>
      <c r="Q76" s="72"/>
      <c r="R76" s="38"/>
      <c r="S76" s="38"/>
      <c r="T76" s="38"/>
      <c r="U76" s="38"/>
      <c r="V76" s="38"/>
      <c r="W76" s="2822"/>
      <c r="X76" s="70"/>
      <c r="Y76" s="69"/>
      <c r="Z76" s="2823"/>
      <c r="AA76" s="38"/>
      <c r="AB76" s="2889"/>
    </row>
    <row r="77" spans="2:28">
      <c r="B77" s="67"/>
      <c r="C77" s="70"/>
      <c r="D77" s="270"/>
      <c r="E77" s="637"/>
      <c r="F77" s="2886"/>
      <c r="G77" s="2887"/>
      <c r="H77" s="2882"/>
      <c r="I77" s="2882"/>
      <c r="J77" s="2882"/>
      <c r="K77" s="2882"/>
      <c r="L77" s="2886"/>
      <c r="M77" s="2886"/>
      <c r="N77" s="2882"/>
      <c r="O77" s="270"/>
      <c r="P77" s="2830"/>
      <c r="Q77" s="72"/>
      <c r="R77" s="38"/>
      <c r="S77" s="38"/>
      <c r="T77" s="38"/>
      <c r="U77" s="38"/>
      <c r="V77" s="38"/>
      <c r="W77" s="2822"/>
      <c r="X77" s="70"/>
      <c r="Y77" s="69"/>
      <c r="Z77" s="2823"/>
      <c r="AA77" s="38"/>
      <c r="AB77" s="2883"/>
    </row>
    <row r="78" spans="2:28" ht="14.4" customHeight="1">
      <c r="B78" s="67"/>
      <c r="C78" s="70"/>
      <c r="D78" s="270"/>
      <c r="E78" s="637"/>
      <c r="F78" s="2887"/>
      <c r="G78" s="2887"/>
      <c r="H78" s="2882"/>
      <c r="I78" s="2882"/>
      <c r="J78" s="2882"/>
      <c r="K78" s="2882"/>
      <c r="L78" s="2886"/>
      <c r="M78" s="2890"/>
      <c r="N78" s="2882"/>
      <c r="O78" s="270"/>
      <c r="P78" s="2859"/>
      <c r="Q78" s="72"/>
      <c r="R78" s="38"/>
      <c r="S78" s="38"/>
      <c r="T78" s="38"/>
      <c r="U78" s="38"/>
      <c r="V78" s="38"/>
      <c r="W78" s="2822"/>
      <c r="X78" s="70"/>
      <c r="Y78" s="69"/>
      <c r="Z78" s="2823"/>
      <c r="AA78" s="38"/>
      <c r="AB78" s="2891"/>
    </row>
    <row r="79" spans="2:28" hidden="1">
      <c r="B79" s="67"/>
      <c r="C79" s="70"/>
      <c r="D79" s="270"/>
      <c r="E79" s="637"/>
      <c r="F79" s="2886"/>
      <c r="G79" s="2887"/>
      <c r="H79" s="2882"/>
      <c r="I79" s="2882"/>
      <c r="J79" s="2882"/>
      <c r="K79" s="2882"/>
      <c r="L79" s="2886"/>
      <c r="M79" s="2886"/>
      <c r="N79" s="2882"/>
      <c r="O79" s="270"/>
      <c r="P79" s="2830"/>
      <c r="Q79" s="72"/>
      <c r="R79" s="38"/>
      <c r="S79" s="38"/>
      <c r="T79" s="38"/>
      <c r="U79" s="38"/>
      <c r="V79" s="38"/>
      <c r="W79" s="2822"/>
      <c r="X79" s="70"/>
      <c r="Y79" s="69"/>
      <c r="Z79" s="2823"/>
      <c r="AA79" s="38"/>
      <c r="AB79" s="2885"/>
    </row>
    <row r="80" spans="2:28">
      <c r="B80" s="67"/>
      <c r="C80" s="30"/>
      <c r="D80" s="270"/>
      <c r="E80" s="637"/>
      <c r="F80" s="2886"/>
      <c r="G80" s="2887"/>
      <c r="H80" s="2882"/>
      <c r="I80" s="2882"/>
      <c r="J80" s="2882"/>
      <c r="K80" s="2882"/>
      <c r="L80" s="2886"/>
      <c r="M80" s="2886"/>
      <c r="N80" s="2882"/>
      <c r="O80" s="270"/>
      <c r="P80" s="2830"/>
      <c r="Q80" s="72"/>
      <c r="R80" s="38"/>
      <c r="S80" s="38"/>
      <c r="T80" s="38"/>
      <c r="U80" s="38"/>
      <c r="V80" s="38"/>
      <c r="W80" s="2822"/>
      <c r="X80" s="70"/>
      <c r="Y80" s="69"/>
      <c r="Z80" s="2823"/>
      <c r="AA80" s="38"/>
      <c r="AB80" s="2883"/>
    </row>
    <row r="81" spans="2:28">
      <c r="B81" s="67"/>
      <c r="C81" s="70"/>
      <c r="D81" s="270"/>
      <c r="E81" s="637"/>
      <c r="F81" s="2886"/>
      <c r="G81" s="2887"/>
      <c r="H81" s="2882"/>
      <c r="I81" s="2882"/>
      <c r="J81" s="2882"/>
      <c r="K81" s="2882"/>
      <c r="L81" s="2886"/>
      <c r="M81" s="2886"/>
      <c r="N81" s="2882"/>
      <c r="O81" s="2831"/>
      <c r="P81" s="2859"/>
      <c r="Q81" s="72"/>
      <c r="R81" s="38"/>
      <c r="S81" s="38"/>
      <c r="T81" s="38"/>
      <c r="U81" s="38"/>
      <c r="V81" s="38"/>
      <c r="W81" s="2822"/>
      <c r="X81" s="70"/>
      <c r="Y81" s="69"/>
      <c r="Z81" s="2823"/>
      <c r="AA81" s="38"/>
      <c r="AB81" s="2889"/>
    </row>
    <row r="82" spans="2:28">
      <c r="B82" s="67"/>
      <c r="C82" s="70"/>
      <c r="D82" s="270"/>
      <c r="E82" s="637"/>
      <c r="F82" s="2886"/>
      <c r="G82" s="2887"/>
      <c r="H82" s="2882"/>
      <c r="I82" s="2882"/>
      <c r="J82" s="2882"/>
      <c r="K82" s="2882"/>
      <c r="L82" s="2886"/>
      <c r="M82" s="2886"/>
      <c r="N82" s="2882"/>
      <c r="O82" s="2831"/>
      <c r="P82" s="2830"/>
      <c r="Q82" s="72"/>
      <c r="R82" s="38"/>
      <c r="S82" s="38"/>
      <c r="T82" s="38"/>
      <c r="U82" s="38"/>
      <c r="V82" s="38"/>
      <c r="W82" s="2822"/>
      <c r="X82" s="70"/>
      <c r="Y82" s="69"/>
      <c r="Z82" s="2823"/>
      <c r="AA82" s="38"/>
      <c r="AB82" s="2892"/>
    </row>
    <row r="83" spans="2:28">
      <c r="B83" s="67"/>
      <c r="C83" s="70"/>
      <c r="D83" s="270"/>
      <c r="E83" s="2893"/>
      <c r="F83" s="286"/>
      <c r="G83" s="286"/>
      <c r="H83" s="286"/>
      <c r="I83" s="286"/>
      <c r="J83" s="286"/>
      <c r="K83" s="286"/>
      <c r="L83" s="286"/>
      <c r="M83" s="286"/>
      <c r="N83" s="286"/>
      <c r="O83" s="2831"/>
      <c r="P83" s="2830"/>
      <c r="Q83" s="72"/>
      <c r="R83" s="38"/>
      <c r="S83" s="38"/>
      <c r="T83" s="38"/>
      <c r="U83" s="38"/>
      <c r="V83" s="38"/>
      <c r="W83" s="2822"/>
      <c r="X83" s="70"/>
      <c r="Y83" s="69"/>
      <c r="Z83" s="2823"/>
      <c r="AA83" s="38"/>
      <c r="AB83" s="2883"/>
    </row>
    <row r="84" spans="2:28">
      <c r="B84" s="67"/>
      <c r="C84" s="70"/>
      <c r="D84" s="270"/>
      <c r="E84" s="2893"/>
      <c r="F84" s="286"/>
      <c r="G84" s="286"/>
      <c r="H84" s="286"/>
      <c r="I84" s="286"/>
      <c r="J84" s="286"/>
      <c r="K84" s="286"/>
      <c r="L84" s="286"/>
      <c r="M84" s="286"/>
      <c r="N84" s="286"/>
      <c r="O84" s="2831"/>
      <c r="P84" s="2830"/>
      <c r="Q84" s="72"/>
      <c r="R84" s="38"/>
      <c r="S84" s="38"/>
      <c r="T84" s="38"/>
      <c r="U84" s="38"/>
      <c r="V84" s="38"/>
      <c r="W84" s="2822"/>
      <c r="X84" s="70"/>
      <c r="Y84" s="69"/>
      <c r="Z84" s="2823"/>
      <c r="AA84" s="38"/>
      <c r="AB84" s="2883"/>
    </row>
    <row r="85" spans="2:28">
      <c r="B85" s="67"/>
      <c r="C85" s="70"/>
      <c r="D85" s="270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31"/>
      <c r="P85" s="2830"/>
      <c r="Q85" s="72"/>
      <c r="R85" s="38"/>
      <c r="S85" s="38"/>
      <c r="T85" s="38"/>
      <c r="U85" s="38"/>
      <c r="V85" s="38"/>
      <c r="W85" s="2822"/>
      <c r="X85" s="70"/>
      <c r="Y85" s="69"/>
      <c r="Z85" s="2823"/>
      <c r="AA85" s="38"/>
      <c r="AB85" s="2883"/>
    </row>
    <row r="86" spans="2:28">
      <c r="B86" s="67"/>
      <c r="C86" s="70"/>
      <c r="D86" s="270"/>
      <c r="E86" s="286"/>
      <c r="F86" s="286"/>
      <c r="G86" s="286"/>
      <c r="H86" s="286"/>
      <c r="I86" s="286"/>
      <c r="J86" s="286"/>
      <c r="K86" s="2894"/>
      <c r="L86" s="286"/>
      <c r="M86" s="286"/>
      <c r="N86" s="286"/>
      <c r="O86" s="2880"/>
      <c r="P86" s="2830"/>
      <c r="Q86" s="72"/>
      <c r="R86" s="38"/>
      <c r="S86" s="38"/>
      <c r="T86" s="38"/>
      <c r="U86" s="38"/>
      <c r="V86" s="38"/>
      <c r="W86" s="2881"/>
      <c r="X86" s="70"/>
      <c r="Y86" s="2895"/>
      <c r="Z86" s="2823"/>
      <c r="AA86" s="38"/>
      <c r="AB86" s="2883"/>
    </row>
    <row r="87" spans="2:28">
      <c r="B87" s="243"/>
      <c r="C87" s="38"/>
      <c r="D87" s="2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461"/>
      <c r="S87" s="38"/>
      <c r="T87" s="38"/>
      <c r="U87" s="38"/>
      <c r="V87" s="38"/>
      <c r="W87" s="38"/>
      <c r="X87" s="38"/>
      <c r="Y87" s="38"/>
      <c r="Z87" s="38"/>
      <c r="AA87" s="38"/>
      <c r="AB87" s="38"/>
    </row>
    <row r="88" spans="2:28">
      <c r="B88" s="38"/>
      <c r="C88" s="70"/>
      <c r="D88" s="72"/>
      <c r="E88" s="81"/>
      <c r="F88" s="81"/>
      <c r="G88" s="81"/>
      <c r="H88" s="81"/>
      <c r="I88" s="81"/>
      <c r="J88" s="81"/>
      <c r="K88" s="81"/>
      <c r="L88" s="81"/>
      <c r="M88" s="70"/>
      <c r="N88" s="70"/>
      <c r="O88" s="94"/>
      <c r="P88" s="94"/>
      <c r="Q88" s="70"/>
      <c r="R88" s="72"/>
      <c r="S88" s="38"/>
      <c r="T88" s="72"/>
      <c r="U88" s="70"/>
      <c r="V88" s="38"/>
      <c r="W88" s="38"/>
      <c r="X88" s="38"/>
      <c r="Y88" s="38"/>
      <c r="Z88" s="38"/>
      <c r="AA88" s="38"/>
      <c r="AB88" s="38"/>
    </row>
    <row r="89" spans="2:28">
      <c r="B89" s="38"/>
      <c r="C89" s="70"/>
      <c r="D89" s="94"/>
      <c r="E89" s="81"/>
      <c r="F89" s="81"/>
      <c r="G89" s="81"/>
      <c r="H89" s="81"/>
      <c r="I89" s="81"/>
      <c r="J89" s="81"/>
      <c r="K89" s="81"/>
      <c r="L89" s="81"/>
      <c r="M89" s="70"/>
      <c r="N89" s="70"/>
      <c r="O89" s="94"/>
      <c r="P89" s="94"/>
      <c r="Q89" s="70"/>
      <c r="R89" s="72"/>
      <c r="S89" s="38"/>
      <c r="T89" s="72"/>
      <c r="U89" s="70"/>
      <c r="V89" s="38"/>
      <c r="W89" s="38"/>
      <c r="X89" s="38"/>
      <c r="Y89" s="38"/>
      <c r="Z89" s="38"/>
      <c r="AA89" s="38"/>
      <c r="AB89" s="38"/>
    </row>
    <row r="90" spans="2:28">
      <c r="B90" s="38"/>
      <c r="C90" s="72"/>
      <c r="D90" s="72"/>
      <c r="E90" s="81"/>
      <c r="F90" s="81"/>
      <c r="G90" s="81"/>
      <c r="H90" s="81"/>
      <c r="I90" s="38"/>
      <c r="J90" s="38"/>
      <c r="K90" s="81"/>
      <c r="L90" s="230"/>
      <c r="M90" s="70"/>
      <c r="N90" s="70"/>
      <c r="O90" s="94"/>
      <c r="P90" s="94"/>
      <c r="Q90" s="72"/>
      <c r="R90" s="72"/>
      <c r="S90" s="38"/>
      <c r="T90" s="72"/>
      <c r="U90" s="70"/>
      <c r="V90" s="38"/>
      <c r="W90" s="38"/>
      <c r="X90" s="38"/>
      <c r="Y90" s="38"/>
      <c r="Z90" s="38"/>
      <c r="AA90" s="38"/>
      <c r="AB90" s="2799"/>
    </row>
    <row r="91" spans="2:28">
      <c r="B91" s="38"/>
      <c r="C91" s="70"/>
      <c r="D91" s="7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94"/>
      <c r="P91" s="94"/>
      <c r="Q91" s="72"/>
      <c r="R91" s="72"/>
      <c r="S91" s="38"/>
      <c r="T91" s="72"/>
      <c r="U91" s="70"/>
      <c r="V91" s="38"/>
      <c r="W91" s="38"/>
      <c r="X91" s="38"/>
      <c r="Y91" s="38"/>
      <c r="Z91" s="397"/>
      <c r="AA91" s="38"/>
      <c r="AB91" s="2799"/>
    </row>
    <row r="92" spans="2:28">
      <c r="B92" s="38"/>
      <c r="C92" s="72"/>
      <c r="D92" s="38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94"/>
      <c r="P92" s="94"/>
      <c r="Q92" s="70"/>
      <c r="R92" s="72"/>
      <c r="S92" s="38"/>
      <c r="T92" s="72"/>
      <c r="U92" s="70"/>
      <c r="V92" s="38"/>
      <c r="W92" s="38"/>
      <c r="X92" s="38"/>
      <c r="Y92" s="38"/>
      <c r="Z92" s="397"/>
      <c r="AA92" s="38"/>
      <c r="AB92" s="2804"/>
    </row>
    <row r="93" spans="2:28">
      <c r="B93" s="38"/>
      <c r="C93" s="70"/>
      <c r="D93" s="81"/>
      <c r="E93" s="70"/>
      <c r="F93" s="70"/>
      <c r="G93" s="70"/>
      <c r="H93" s="70"/>
      <c r="I93" s="30"/>
      <c r="J93" s="70"/>
      <c r="K93" s="70"/>
      <c r="L93" s="70"/>
      <c r="M93" s="70"/>
      <c r="N93" s="30"/>
      <c r="O93" s="94"/>
      <c r="P93" s="94"/>
      <c r="Q93" s="81"/>
      <c r="R93" s="72"/>
      <c r="S93" s="70"/>
      <c r="T93" s="72"/>
      <c r="U93" s="70"/>
      <c r="V93" s="38"/>
      <c r="W93" s="2810"/>
      <c r="X93" s="72"/>
      <c r="Y93" s="67"/>
      <c r="Z93" s="2811"/>
      <c r="AA93" s="38"/>
      <c r="AB93" s="2804"/>
    </row>
    <row r="94" spans="2:28">
      <c r="B94" s="67"/>
      <c r="C94" s="70"/>
      <c r="D94" s="270"/>
      <c r="E94" s="2890"/>
      <c r="F94" s="2882"/>
      <c r="G94" s="2882"/>
      <c r="H94" s="2882"/>
      <c r="I94" s="2882"/>
      <c r="J94" s="2882"/>
      <c r="K94" s="2882"/>
      <c r="L94" s="2882"/>
      <c r="M94" s="2882"/>
      <c r="N94" s="2882"/>
      <c r="O94" s="270"/>
      <c r="P94" s="72"/>
      <c r="Q94" s="72"/>
      <c r="R94" s="38"/>
      <c r="S94" s="303"/>
      <c r="T94" s="38"/>
      <c r="U94" s="38"/>
      <c r="V94" s="38"/>
      <c r="W94" s="2822"/>
      <c r="X94" s="70"/>
      <c r="Y94" s="69"/>
      <c r="Z94" s="2823"/>
      <c r="AA94" s="38"/>
      <c r="AB94" s="2883"/>
    </row>
    <row r="95" spans="2:28">
      <c r="B95" s="67"/>
      <c r="C95" s="70"/>
      <c r="D95" s="270"/>
      <c r="E95" s="2890"/>
      <c r="F95" s="2882"/>
      <c r="G95" s="2882"/>
      <c r="H95" s="2882"/>
      <c r="I95" s="2882"/>
      <c r="J95" s="2882"/>
      <c r="K95" s="2882"/>
      <c r="L95" s="2882"/>
      <c r="M95" s="2882"/>
      <c r="N95" s="2882"/>
      <c r="O95" s="2831"/>
      <c r="P95" s="2830"/>
      <c r="Q95" s="72"/>
      <c r="R95" s="38"/>
      <c r="S95" s="38"/>
      <c r="T95" s="38"/>
      <c r="U95" s="38"/>
      <c r="V95" s="38"/>
      <c r="W95" s="2822"/>
      <c r="X95" s="70"/>
      <c r="Y95" s="69"/>
      <c r="Z95" s="2823"/>
      <c r="AA95" s="38"/>
      <c r="AB95" s="2883"/>
    </row>
    <row r="96" spans="2:28">
      <c r="B96" s="67"/>
      <c r="C96" s="70"/>
      <c r="D96" s="270"/>
      <c r="E96" s="2890"/>
      <c r="F96" s="2882"/>
      <c r="G96" s="2882"/>
      <c r="H96" s="2890"/>
      <c r="I96" s="2882"/>
      <c r="J96" s="2882"/>
      <c r="K96" s="2890"/>
      <c r="L96" s="2882"/>
      <c r="M96" s="2882"/>
      <c r="N96" s="2882"/>
      <c r="O96" s="270"/>
      <c r="P96" s="2830"/>
      <c r="Q96" s="72"/>
      <c r="R96" s="38"/>
      <c r="S96" s="38"/>
      <c r="T96" s="38"/>
      <c r="U96" s="38"/>
      <c r="V96" s="38"/>
      <c r="W96" s="2822"/>
      <c r="X96" s="70"/>
      <c r="Y96" s="69"/>
      <c r="Z96" s="2823"/>
      <c r="AA96" s="38"/>
      <c r="AB96" s="2884"/>
    </row>
    <row r="97" spans="2:28">
      <c r="B97" s="67"/>
      <c r="C97" s="70"/>
      <c r="D97" s="270"/>
      <c r="E97" s="2890"/>
      <c r="F97" s="2882"/>
      <c r="G97" s="2882"/>
      <c r="H97" s="2882"/>
      <c r="I97" s="2882"/>
      <c r="J97" s="2882"/>
      <c r="K97" s="2882"/>
      <c r="L97" s="2882"/>
      <c r="M97" s="2882"/>
      <c r="N97" s="2890"/>
      <c r="O97" s="2880"/>
      <c r="P97" s="2830"/>
      <c r="Q97" s="72"/>
      <c r="R97" s="38"/>
      <c r="S97" s="38"/>
      <c r="T97" s="38"/>
      <c r="U97" s="38"/>
      <c r="V97" s="38"/>
      <c r="W97" s="2822"/>
      <c r="X97" s="70"/>
      <c r="Y97" s="69"/>
      <c r="Z97" s="2823"/>
      <c r="AA97" s="38"/>
      <c r="AB97" s="2883"/>
    </row>
    <row r="98" spans="2:28">
      <c r="B98" s="67"/>
      <c r="C98" s="70"/>
      <c r="D98" s="270"/>
      <c r="E98" s="2890"/>
      <c r="F98" s="2882"/>
      <c r="G98" s="2882"/>
      <c r="H98" s="2882"/>
      <c r="I98" s="2882"/>
      <c r="J98" s="2882"/>
      <c r="K98" s="2882"/>
      <c r="L98" s="2882"/>
      <c r="M98" s="2882"/>
      <c r="N98" s="2882"/>
      <c r="O98" s="270"/>
      <c r="P98" s="2830"/>
      <c r="Q98" s="72"/>
      <c r="R98" s="38"/>
      <c r="S98" s="38"/>
      <c r="T98" s="38"/>
      <c r="U98" s="38"/>
      <c r="V98" s="38"/>
      <c r="W98" s="2822"/>
      <c r="X98" s="70"/>
      <c r="Y98" s="69"/>
      <c r="Z98" s="2823"/>
      <c r="AA98" s="38"/>
      <c r="AB98" s="2885"/>
    </row>
    <row r="99" spans="2:28">
      <c r="B99" s="67"/>
      <c r="C99" s="70"/>
      <c r="D99" s="270"/>
      <c r="E99" s="2890"/>
      <c r="F99" s="2882"/>
      <c r="G99" s="2882"/>
      <c r="H99" s="2882"/>
      <c r="I99" s="2882"/>
      <c r="J99" s="2882"/>
      <c r="K99" s="2882"/>
      <c r="L99" s="2882"/>
      <c r="M99" s="2882"/>
      <c r="N99" s="2882"/>
      <c r="O99" s="270"/>
      <c r="P99" s="2830"/>
      <c r="Q99" s="72"/>
      <c r="R99" s="38"/>
      <c r="S99" s="38"/>
      <c r="T99" s="38"/>
      <c r="U99" s="38"/>
      <c r="V99" s="38"/>
      <c r="W99" s="2822"/>
      <c r="X99" s="70"/>
      <c r="Y99" s="69"/>
      <c r="Z99" s="2823"/>
      <c r="AA99" s="38"/>
      <c r="AB99" s="2884"/>
    </row>
    <row r="100" spans="2:28">
      <c r="B100" s="67"/>
      <c r="C100" s="70"/>
      <c r="D100" s="270"/>
      <c r="E100" s="2890"/>
      <c r="F100" s="2882"/>
      <c r="G100" s="94"/>
      <c r="H100" s="2886"/>
      <c r="I100" s="2890"/>
      <c r="J100" s="2882"/>
      <c r="K100" s="2882"/>
      <c r="L100" s="2882"/>
      <c r="M100" s="2882"/>
      <c r="N100" s="2882"/>
      <c r="O100" s="1096"/>
      <c r="P100" s="2830"/>
      <c r="Q100" s="72"/>
      <c r="R100" s="38"/>
      <c r="S100" s="38"/>
      <c r="T100" s="38"/>
      <c r="U100" s="38"/>
      <c r="V100" s="38"/>
      <c r="W100" s="2822"/>
      <c r="X100" s="70"/>
      <c r="Y100" s="69"/>
      <c r="Z100" s="2823"/>
      <c r="AA100" s="38"/>
      <c r="AB100" s="2885"/>
    </row>
    <row r="101" spans="2:28">
      <c r="B101" s="67"/>
      <c r="C101" s="70"/>
      <c r="D101" s="270"/>
      <c r="E101" s="2890"/>
      <c r="F101" s="2882"/>
      <c r="G101" s="2882"/>
      <c r="H101" s="2882"/>
      <c r="I101" s="2882"/>
      <c r="J101" s="2882"/>
      <c r="K101" s="2882"/>
      <c r="L101" s="2882"/>
      <c r="M101" s="2882"/>
      <c r="N101" s="2882"/>
      <c r="O101" s="270"/>
      <c r="P101" s="2830"/>
      <c r="Q101" s="72"/>
      <c r="R101" s="38"/>
      <c r="S101" s="38"/>
      <c r="T101" s="38"/>
      <c r="U101" s="38"/>
      <c r="V101" s="38"/>
      <c r="W101" s="2822"/>
      <c r="X101" s="70"/>
      <c r="Y101" s="69"/>
      <c r="Z101" s="2823"/>
      <c r="AA101" s="38"/>
      <c r="AB101" s="2883"/>
    </row>
    <row r="102" spans="2:28">
      <c r="B102" s="67"/>
      <c r="C102" s="70"/>
      <c r="D102" s="270"/>
      <c r="E102" s="2890"/>
      <c r="F102" s="2882"/>
      <c r="G102" s="2882"/>
      <c r="H102" s="2882"/>
      <c r="I102" s="2882"/>
      <c r="J102" s="2882"/>
      <c r="K102" s="2882"/>
      <c r="L102" s="2882"/>
      <c r="M102" s="2882"/>
      <c r="N102" s="2882"/>
      <c r="O102" s="270"/>
      <c r="P102" s="2830"/>
      <c r="Q102" s="72"/>
      <c r="R102" s="38"/>
      <c r="S102" s="38"/>
      <c r="T102" s="38"/>
      <c r="U102" s="38"/>
      <c r="V102" s="38"/>
      <c r="W102" s="2822"/>
      <c r="X102" s="70"/>
      <c r="Y102" s="69"/>
      <c r="Z102" s="2823"/>
      <c r="AA102" s="38"/>
      <c r="AB102" s="2883"/>
    </row>
    <row r="103" spans="2:28" ht="14.4" customHeight="1">
      <c r="B103" s="67"/>
      <c r="C103" s="70"/>
      <c r="D103" s="270"/>
      <c r="E103" s="2890"/>
      <c r="F103" s="2882"/>
      <c r="G103" s="2882"/>
      <c r="H103" s="2882"/>
      <c r="I103" s="2882"/>
      <c r="J103" s="2882"/>
      <c r="K103" s="2882"/>
      <c r="L103" s="2882"/>
      <c r="M103" s="2882"/>
      <c r="N103" s="2882"/>
      <c r="O103" s="270"/>
      <c r="P103" s="2830"/>
      <c r="Q103" s="72"/>
      <c r="R103" s="38"/>
      <c r="S103" s="38"/>
      <c r="T103" s="38"/>
      <c r="U103" s="38"/>
      <c r="V103" s="38"/>
      <c r="W103" s="2822"/>
      <c r="X103" s="70"/>
      <c r="Y103" s="69"/>
      <c r="Z103" s="2823"/>
      <c r="AA103" s="38"/>
      <c r="AB103" s="2883"/>
    </row>
    <row r="104" spans="2:28" ht="13.5" customHeight="1">
      <c r="B104" s="67"/>
      <c r="C104" s="70"/>
      <c r="D104" s="270"/>
      <c r="E104" s="2890"/>
      <c r="F104" s="2882"/>
      <c r="G104" s="2882"/>
      <c r="H104" s="2882"/>
      <c r="I104" s="2882"/>
      <c r="J104" s="2882"/>
      <c r="K104" s="2882"/>
      <c r="L104" s="2882"/>
      <c r="M104" s="2882"/>
      <c r="N104" s="2882"/>
      <c r="O104" s="270"/>
      <c r="P104" s="2830"/>
      <c r="Q104" s="72"/>
      <c r="R104" s="38"/>
      <c r="S104" s="38"/>
      <c r="T104" s="38"/>
      <c r="U104" s="38"/>
      <c r="V104" s="38"/>
      <c r="W104" s="2822"/>
      <c r="X104" s="70"/>
      <c r="Y104" s="69"/>
      <c r="Z104" s="2823"/>
      <c r="AA104" s="38"/>
      <c r="AB104" s="2883"/>
    </row>
    <row r="105" spans="2:28" ht="14.4" customHeight="1">
      <c r="B105" s="67"/>
      <c r="C105" s="70"/>
      <c r="D105" s="270"/>
      <c r="E105" s="2890"/>
      <c r="F105" s="2882"/>
      <c r="G105" s="2882"/>
      <c r="H105" s="2882"/>
      <c r="I105" s="2882"/>
      <c r="J105" s="2882"/>
      <c r="K105" s="2882"/>
      <c r="L105" s="2882"/>
      <c r="M105" s="2882"/>
      <c r="N105" s="2882"/>
      <c r="O105" s="270"/>
      <c r="P105" s="2830"/>
      <c r="Q105" s="72"/>
      <c r="R105" s="38"/>
      <c r="S105" s="38"/>
      <c r="T105" s="38"/>
      <c r="U105" s="38"/>
      <c r="V105" s="38"/>
      <c r="W105" s="2822"/>
      <c r="X105" s="70"/>
      <c r="Y105" s="69"/>
      <c r="Z105" s="2823"/>
      <c r="AA105" s="38"/>
      <c r="AB105" s="2883"/>
    </row>
    <row r="106" spans="2:28">
      <c r="B106" s="67"/>
      <c r="C106" s="70"/>
      <c r="D106" s="270"/>
      <c r="E106" s="2890"/>
      <c r="F106" s="2882"/>
      <c r="G106" s="2882"/>
      <c r="H106" s="2882"/>
      <c r="I106" s="2882"/>
      <c r="J106" s="2882"/>
      <c r="K106" s="2882"/>
      <c r="L106" s="2882"/>
      <c r="M106" s="2882"/>
      <c r="N106" s="2882"/>
      <c r="O106" s="270"/>
      <c r="P106" s="2830"/>
      <c r="Q106" s="72"/>
      <c r="R106" s="38"/>
      <c r="S106" s="38"/>
      <c r="T106" s="38"/>
      <c r="U106" s="38"/>
      <c r="V106" s="38"/>
      <c r="W106" s="2822"/>
      <c r="X106" s="70"/>
      <c r="Y106" s="69"/>
      <c r="Z106" s="2823"/>
      <c r="AA106" s="38"/>
      <c r="AB106" s="2883"/>
    </row>
    <row r="107" spans="2:28">
      <c r="B107" s="67"/>
      <c r="C107" s="70"/>
      <c r="D107" s="270"/>
      <c r="E107" s="2890"/>
      <c r="F107" s="2882"/>
      <c r="G107" s="2882"/>
      <c r="H107" s="2882"/>
      <c r="I107" s="2882"/>
      <c r="J107" s="2882"/>
      <c r="K107" s="2882"/>
      <c r="L107" s="2882"/>
      <c r="M107" s="2882"/>
      <c r="N107" s="2882"/>
      <c r="O107" s="270"/>
      <c r="P107" s="2830"/>
      <c r="Q107" s="72"/>
      <c r="R107" s="38"/>
      <c r="S107" s="38"/>
      <c r="T107" s="38"/>
      <c r="U107" s="38"/>
      <c r="V107" s="38"/>
      <c r="W107" s="2822"/>
      <c r="X107" s="70"/>
      <c r="Y107" s="69"/>
      <c r="Z107" s="2823"/>
      <c r="AA107" s="38"/>
      <c r="AB107" s="2883"/>
    </row>
    <row r="108" spans="2:28">
      <c r="B108" s="67"/>
      <c r="C108" s="70"/>
      <c r="D108" s="270"/>
      <c r="E108" s="2890"/>
      <c r="F108" s="2882"/>
      <c r="G108" s="2882"/>
      <c r="H108" s="2882"/>
      <c r="I108" s="2882"/>
      <c r="J108" s="2882"/>
      <c r="K108" s="2882"/>
      <c r="L108" s="2882"/>
      <c r="M108" s="2882"/>
      <c r="N108" s="2882"/>
      <c r="O108" s="270"/>
      <c r="P108" s="2830"/>
      <c r="Q108" s="72"/>
      <c r="R108" s="38"/>
      <c r="S108" s="38"/>
      <c r="T108" s="38"/>
      <c r="U108" s="38"/>
      <c r="V108" s="38"/>
      <c r="W108" s="2822"/>
      <c r="X108" s="70"/>
      <c r="Y108" s="69"/>
      <c r="Z108" s="2823"/>
      <c r="AA108" s="38"/>
      <c r="AB108" s="2884"/>
    </row>
    <row r="109" spans="2:28" ht="14.4" customHeight="1">
      <c r="B109" s="67"/>
      <c r="C109" s="70"/>
      <c r="D109" s="270"/>
      <c r="E109" s="2893"/>
      <c r="F109" s="2886"/>
      <c r="G109" s="2887"/>
      <c r="H109" s="2882"/>
      <c r="I109" s="2882"/>
      <c r="J109" s="2882"/>
      <c r="K109" s="2882"/>
      <c r="L109" s="2886"/>
      <c r="M109" s="2886"/>
      <c r="N109" s="2882"/>
      <c r="O109" s="2831"/>
      <c r="P109" s="2830"/>
      <c r="Q109" s="72"/>
      <c r="R109" s="38"/>
      <c r="S109" s="38"/>
      <c r="T109" s="38"/>
      <c r="U109" s="38"/>
      <c r="V109" s="38"/>
      <c r="W109" s="2822"/>
      <c r="X109" s="70"/>
      <c r="Y109" s="69"/>
      <c r="Z109" s="2823"/>
      <c r="AA109" s="38"/>
      <c r="AB109" s="2888"/>
    </row>
    <row r="110" spans="2:28" ht="14.4" customHeight="1">
      <c r="B110" s="67"/>
      <c r="C110" s="70"/>
      <c r="D110" s="270"/>
      <c r="E110" s="2893"/>
      <c r="F110" s="2886"/>
      <c r="G110" s="2887"/>
      <c r="H110" s="2882"/>
      <c r="I110" s="2882"/>
      <c r="J110" s="2882"/>
      <c r="K110" s="2882"/>
      <c r="L110" s="2886"/>
      <c r="M110" s="2886"/>
      <c r="N110" s="2882"/>
      <c r="O110" s="270"/>
      <c r="P110" s="2830"/>
      <c r="Q110" s="72"/>
      <c r="R110" s="38"/>
      <c r="S110" s="38"/>
      <c r="T110" s="38"/>
      <c r="U110" s="38"/>
      <c r="V110" s="38"/>
      <c r="W110" s="2822"/>
      <c r="X110" s="70"/>
      <c r="Y110" s="69"/>
      <c r="Z110" s="2823"/>
      <c r="AA110" s="38"/>
      <c r="AB110" s="2883"/>
    </row>
    <row r="111" spans="2:28" ht="11.25" customHeight="1">
      <c r="B111" s="67"/>
      <c r="C111" s="70"/>
      <c r="D111" s="270"/>
      <c r="E111" s="2893"/>
      <c r="F111" s="2886"/>
      <c r="G111" s="2887"/>
      <c r="H111" s="2882"/>
      <c r="I111" s="2882"/>
      <c r="J111" s="2882"/>
      <c r="K111" s="2882"/>
      <c r="L111" s="2886"/>
      <c r="M111" s="2886"/>
      <c r="N111" s="2882"/>
      <c r="O111" s="270"/>
      <c r="P111" s="2830"/>
      <c r="Q111" s="72"/>
      <c r="R111" s="38"/>
      <c r="S111" s="38"/>
      <c r="T111" s="38"/>
      <c r="U111" s="38"/>
      <c r="V111" s="38"/>
      <c r="W111" s="2822"/>
      <c r="X111" s="70"/>
      <c r="Y111" s="69"/>
      <c r="Z111" s="2823"/>
      <c r="AA111" s="38"/>
      <c r="AB111" s="2883"/>
    </row>
    <row r="112" spans="2:28" ht="14.4" customHeight="1">
      <c r="B112" s="67"/>
      <c r="C112" s="70"/>
      <c r="D112" s="270"/>
      <c r="E112" s="2893"/>
      <c r="F112" s="2886"/>
      <c r="G112" s="2887"/>
      <c r="H112" s="2882"/>
      <c r="I112" s="2896"/>
      <c r="J112" s="2882"/>
      <c r="K112" s="2896"/>
      <c r="L112" s="2890"/>
      <c r="M112" s="2890"/>
      <c r="N112" s="2882"/>
      <c r="O112" s="270"/>
      <c r="P112" s="2830"/>
      <c r="Q112" s="72"/>
      <c r="R112" s="38"/>
      <c r="S112" s="38"/>
      <c r="T112" s="38"/>
      <c r="U112" s="38"/>
      <c r="V112" s="38"/>
      <c r="W112" s="2822"/>
      <c r="X112" s="70"/>
      <c r="Y112" s="69"/>
      <c r="Z112" s="2823"/>
      <c r="AA112" s="38"/>
      <c r="AB112" s="2885"/>
    </row>
    <row r="113" spans="2:28" ht="13.5" customHeight="1">
      <c r="B113" s="67"/>
      <c r="C113" s="70"/>
      <c r="D113" s="270"/>
      <c r="E113" s="2893"/>
      <c r="F113" s="2890"/>
      <c r="G113" s="2887"/>
      <c r="H113" s="2882"/>
      <c r="I113" s="2882"/>
      <c r="J113" s="2882"/>
      <c r="K113" s="2882"/>
      <c r="L113" s="2890"/>
      <c r="M113" s="2890"/>
      <c r="N113" s="2882"/>
      <c r="O113" s="270"/>
      <c r="P113" s="2830"/>
      <c r="Q113" s="72"/>
      <c r="R113" s="38"/>
      <c r="S113" s="38"/>
      <c r="T113" s="38"/>
      <c r="U113" s="38"/>
      <c r="V113" s="38"/>
      <c r="W113" s="2822"/>
      <c r="X113" s="70"/>
      <c r="Y113" s="69"/>
      <c r="Z113" s="2823"/>
      <c r="AA113" s="38"/>
      <c r="AB113" s="2883"/>
    </row>
    <row r="114" spans="2:28" ht="14.25" customHeight="1">
      <c r="B114" s="67"/>
      <c r="C114" s="70"/>
      <c r="D114" s="270"/>
      <c r="E114" s="2893"/>
      <c r="F114" s="2886"/>
      <c r="G114" s="2887"/>
      <c r="H114" s="2882"/>
      <c r="I114" s="2882"/>
      <c r="J114" s="2882"/>
      <c r="K114" s="2882"/>
      <c r="L114" s="2890"/>
      <c r="M114" s="2886"/>
      <c r="N114" s="2882"/>
      <c r="O114" s="270"/>
      <c r="P114" s="2830"/>
      <c r="Q114" s="72"/>
      <c r="R114" s="38"/>
      <c r="S114" s="38"/>
      <c r="T114" s="38"/>
      <c r="U114" s="38"/>
      <c r="V114" s="38"/>
      <c r="W114" s="2822"/>
      <c r="X114" s="70"/>
      <c r="Y114" s="69"/>
      <c r="Z114" s="2823"/>
      <c r="AA114" s="38"/>
      <c r="AB114" s="2883"/>
    </row>
    <row r="115" spans="2:28">
      <c r="B115" s="67"/>
      <c r="C115" s="70"/>
      <c r="D115" s="270"/>
      <c r="E115" s="2893"/>
      <c r="F115" s="2890"/>
      <c r="G115" s="2887"/>
      <c r="H115" s="2882"/>
      <c r="I115" s="2882"/>
      <c r="J115" s="2882"/>
      <c r="K115" s="2882"/>
      <c r="L115" s="2887"/>
      <c r="M115" s="2887"/>
      <c r="N115" s="94"/>
      <c r="O115" s="270"/>
      <c r="P115" s="2830"/>
      <c r="Q115" s="72"/>
      <c r="R115" s="38"/>
      <c r="S115" s="38"/>
      <c r="T115" s="38"/>
      <c r="U115" s="38"/>
      <c r="V115" s="38"/>
      <c r="W115" s="2822"/>
      <c r="X115" s="70"/>
      <c r="Y115" s="69"/>
      <c r="Z115" s="2823"/>
      <c r="AA115" s="38"/>
      <c r="AB115" s="2883"/>
    </row>
    <row r="116" spans="2:28" ht="14.25" customHeight="1">
      <c r="B116" s="67"/>
      <c r="C116" s="70"/>
      <c r="D116" s="270"/>
      <c r="E116" s="2893"/>
      <c r="F116" s="2890"/>
      <c r="G116" s="2890"/>
      <c r="H116" s="2882"/>
      <c r="I116" s="2882"/>
      <c r="J116" s="2882"/>
      <c r="K116" s="2886"/>
      <c r="L116" s="2896"/>
      <c r="M116" s="2890"/>
      <c r="N116" s="2887"/>
      <c r="O116" s="270"/>
      <c r="P116" s="2830"/>
      <c r="Q116" s="72"/>
      <c r="R116" s="38"/>
      <c r="S116" s="38"/>
      <c r="T116" s="38"/>
      <c r="U116" s="38"/>
      <c r="V116" s="38"/>
      <c r="W116" s="2822"/>
      <c r="X116" s="70"/>
      <c r="Y116" s="69"/>
      <c r="Z116" s="2823"/>
      <c r="AA116" s="38"/>
      <c r="AB116" s="2883"/>
    </row>
    <row r="117" spans="2:28">
      <c r="B117" s="67"/>
      <c r="C117" s="70"/>
      <c r="D117" s="270"/>
      <c r="E117" s="2893"/>
      <c r="F117" s="2886"/>
      <c r="G117" s="2887"/>
      <c r="H117" s="2882"/>
      <c r="I117" s="2882"/>
      <c r="J117" s="2882"/>
      <c r="K117" s="2882"/>
      <c r="L117" s="2886"/>
      <c r="M117" s="2886"/>
      <c r="N117" s="2882"/>
      <c r="O117" s="270"/>
      <c r="P117" s="2830"/>
      <c r="Q117" s="72"/>
      <c r="R117" s="38"/>
      <c r="S117" s="38"/>
      <c r="T117" s="38"/>
      <c r="U117" s="38"/>
      <c r="V117" s="38"/>
      <c r="W117" s="2822"/>
      <c r="X117" s="70"/>
      <c r="Y117" s="69"/>
      <c r="Z117" s="2823"/>
      <c r="AA117" s="38"/>
      <c r="AB117" s="2883"/>
    </row>
    <row r="118" spans="2:28" ht="11.25" customHeight="1">
      <c r="B118" s="67"/>
      <c r="C118" s="70"/>
      <c r="D118" s="270"/>
      <c r="E118" s="2893"/>
      <c r="F118" s="2890"/>
      <c r="G118" s="2887"/>
      <c r="H118" s="2882"/>
      <c r="I118" s="2882"/>
      <c r="J118" s="2882"/>
      <c r="K118" s="2882"/>
      <c r="L118" s="2887"/>
      <c r="M118" s="2887"/>
      <c r="N118" s="2882"/>
      <c r="O118" s="270"/>
      <c r="P118" s="2859"/>
      <c r="Q118" s="72"/>
      <c r="R118" s="38"/>
      <c r="S118" s="38"/>
      <c r="T118" s="38"/>
      <c r="U118" s="38"/>
      <c r="V118" s="38"/>
      <c r="W118" s="2822"/>
      <c r="X118" s="70"/>
      <c r="Y118" s="69"/>
      <c r="Z118" s="2823"/>
      <c r="AA118" s="38"/>
      <c r="AB118" s="2889"/>
    </row>
    <row r="119" spans="2:28">
      <c r="B119" s="67"/>
      <c r="C119" s="70"/>
      <c r="D119" s="270"/>
      <c r="E119" s="2893"/>
      <c r="F119" s="2886"/>
      <c r="G119" s="2887"/>
      <c r="H119" s="2882"/>
      <c r="I119" s="2882"/>
      <c r="J119" s="2882"/>
      <c r="K119" s="2882"/>
      <c r="L119" s="2887"/>
      <c r="M119" s="2887"/>
      <c r="N119" s="2882"/>
      <c r="O119" s="270"/>
      <c r="P119" s="2830"/>
      <c r="Q119" s="72"/>
      <c r="R119" s="38"/>
      <c r="S119" s="38"/>
      <c r="T119" s="38"/>
      <c r="U119" s="38"/>
      <c r="V119" s="38"/>
      <c r="W119" s="2822"/>
      <c r="X119" s="70"/>
      <c r="Y119" s="69"/>
      <c r="Z119" s="2823"/>
      <c r="AA119" s="38"/>
      <c r="AB119" s="2883"/>
    </row>
    <row r="120" spans="2:28">
      <c r="B120" s="67"/>
      <c r="C120" s="70"/>
      <c r="D120" s="270"/>
      <c r="E120" s="2893"/>
      <c r="F120" s="2887"/>
      <c r="G120" s="2890"/>
      <c r="H120" s="2882"/>
      <c r="I120" s="2882"/>
      <c r="J120" s="2882"/>
      <c r="K120" s="2882"/>
      <c r="L120" s="2896"/>
      <c r="M120" s="2890"/>
      <c r="N120" s="2882"/>
      <c r="O120" s="270"/>
      <c r="P120" s="2859"/>
      <c r="Q120" s="72"/>
      <c r="R120" s="38"/>
      <c r="S120" s="38"/>
      <c r="T120" s="38"/>
      <c r="U120" s="38"/>
      <c r="V120" s="38"/>
      <c r="W120" s="2822"/>
      <c r="X120" s="70"/>
      <c r="Y120" s="69"/>
      <c r="Z120" s="2823"/>
      <c r="AA120" s="38"/>
      <c r="AB120" s="2889"/>
    </row>
    <row r="121" spans="2:28" hidden="1">
      <c r="B121" s="67"/>
      <c r="C121" s="70"/>
      <c r="D121" s="270"/>
      <c r="E121" s="2893"/>
      <c r="F121" s="2890"/>
      <c r="G121" s="2887"/>
      <c r="H121" s="2882"/>
      <c r="I121" s="2882"/>
      <c r="J121" s="2882"/>
      <c r="K121" s="2882"/>
      <c r="L121" s="2886"/>
      <c r="M121" s="2886"/>
      <c r="N121" s="2882"/>
      <c r="O121" s="270"/>
      <c r="P121" s="2830"/>
      <c r="Q121" s="72"/>
      <c r="R121" s="38"/>
      <c r="S121" s="38"/>
      <c r="T121" s="38"/>
      <c r="U121" s="38"/>
      <c r="V121" s="38"/>
      <c r="W121" s="2822"/>
      <c r="X121" s="70"/>
      <c r="Y121" s="69"/>
      <c r="Z121" s="2823"/>
      <c r="AA121" s="38"/>
      <c r="AB121" s="2885"/>
    </row>
    <row r="122" spans="2:28">
      <c r="B122" s="67"/>
      <c r="C122" s="30"/>
      <c r="D122" s="270"/>
      <c r="E122" s="2893"/>
      <c r="F122" s="2887"/>
      <c r="G122" s="2887"/>
      <c r="H122" s="2882"/>
      <c r="I122" s="2882"/>
      <c r="J122" s="2882"/>
      <c r="K122" s="2882"/>
      <c r="L122" s="2890"/>
      <c r="M122" s="2890"/>
      <c r="N122" s="2882"/>
      <c r="O122" s="270"/>
      <c r="P122" s="2830"/>
      <c r="Q122" s="72"/>
      <c r="R122" s="38"/>
      <c r="S122" s="38"/>
      <c r="T122" s="38"/>
      <c r="U122" s="38"/>
      <c r="V122" s="38"/>
      <c r="W122" s="2822"/>
      <c r="X122" s="70"/>
      <c r="Y122" s="69"/>
      <c r="Z122" s="2823"/>
      <c r="AA122" s="38"/>
      <c r="AB122" s="2883"/>
    </row>
    <row r="123" spans="2:28">
      <c r="B123" s="67"/>
      <c r="C123" s="70"/>
      <c r="D123" s="270"/>
      <c r="E123" s="2893"/>
      <c r="F123" s="2886"/>
      <c r="G123" s="2887"/>
      <c r="H123" s="2896"/>
      <c r="I123" s="2882"/>
      <c r="J123" s="2882"/>
      <c r="K123" s="2882"/>
      <c r="L123" s="2886"/>
      <c r="M123" s="2887"/>
      <c r="N123" s="2882"/>
      <c r="O123" s="2831"/>
      <c r="P123" s="2859"/>
      <c r="Q123" s="72"/>
      <c r="R123" s="38"/>
      <c r="S123" s="38"/>
      <c r="T123" s="38"/>
      <c r="U123" s="38"/>
      <c r="V123" s="38"/>
      <c r="W123" s="2822"/>
      <c r="X123" s="70"/>
      <c r="Y123" s="69"/>
      <c r="Z123" s="2823"/>
      <c r="AA123" s="38"/>
      <c r="AB123" s="2889"/>
    </row>
    <row r="124" spans="2:28">
      <c r="B124" s="67"/>
      <c r="C124" s="70"/>
      <c r="D124" s="270"/>
      <c r="E124" s="2893"/>
      <c r="F124" s="2896"/>
      <c r="G124" s="2896"/>
      <c r="H124" s="2882"/>
      <c r="I124" s="2882"/>
      <c r="J124" s="2882"/>
      <c r="K124" s="2882"/>
      <c r="L124" s="2897"/>
      <c r="M124" s="2896"/>
      <c r="N124" s="2882"/>
      <c r="O124" s="2831"/>
      <c r="P124" s="2830"/>
      <c r="Q124" s="72"/>
      <c r="R124" s="38"/>
      <c r="S124" s="38"/>
      <c r="T124" s="38"/>
      <c r="U124" s="38"/>
      <c r="V124" s="38"/>
      <c r="W124" s="2822"/>
      <c r="X124" s="70"/>
      <c r="Y124" s="69"/>
      <c r="Z124" s="2823"/>
      <c r="AA124" s="38"/>
      <c r="AB124" s="2892"/>
    </row>
    <row r="125" spans="2:28">
      <c r="B125" s="67"/>
      <c r="C125" s="70"/>
      <c r="D125" s="270"/>
      <c r="E125" s="2893"/>
      <c r="F125" s="286"/>
      <c r="G125" s="286"/>
      <c r="H125" s="286"/>
      <c r="I125" s="286"/>
      <c r="J125" s="286"/>
      <c r="K125" s="286"/>
      <c r="L125" s="286"/>
      <c r="M125" s="286"/>
      <c r="N125" s="286"/>
      <c r="O125" s="2831"/>
      <c r="P125" s="2830"/>
      <c r="Q125" s="72"/>
      <c r="R125" s="38"/>
      <c r="S125" s="38"/>
      <c r="T125" s="38"/>
      <c r="U125" s="38"/>
      <c r="V125" s="38"/>
      <c r="W125" s="2822"/>
      <c r="X125" s="70"/>
      <c r="Y125" s="69"/>
      <c r="Z125" s="2823"/>
      <c r="AA125" s="38"/>
      <c r="AB125" s="2883"/>
    </row>
    <row r="126" spans="2:28" ht="11.25" customHeight="1">
      <c r="B126" s="67"/>
      <c r="C126" s="70"/>
      <c r="D126" s="270"/>
      <c r="E126" s="2893"/>
      <c r="F126" s="286"/>
      <c r="G126" s="286"/>
      <c r="H126" s="286"/>
      <c r="I126" s="286"/>
      <c r="J126" s="286"/>
      <c r="K126" s="286"/>
      <c r="L126" s="286"/>
      <c r="M126" s="286"/>
      <c r="N126" s="286"/>
      <c r="O126" s="2831"/>
      <c r="P126" s="2830"/>
      <c r="Q126" s="72"/>
      <c r="R126" s="38"/>
      <c r="S126" s="38"/>
      <c r="T126" s="38"/>
      <c r="U126" s="38"/>
      <c r="V126" s="38"/>
      <c r="W126" s="2822"/>
      <c r="X126" s="70"/>
      <c r="Y126" s="69"/>
      <c r="Z126" s="2823"/>
      <c r="AA126" s="38"/>
      <c r="AB126" s="2883"/>
    </row>
    <row r="127" spans="2:28" ht="14.4" customHeight="1">
      <c r="B127" s="67"/>
      <c r="C127" s="70"/>
      <c r="D127" s="270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31"/>
      <c r="P127" s="2830"/>
      <c r="Q127" s="72"/>
      <c r="R127" s="38"/>
      <c r="S127" s="38"/>
      <c r="T127" s="38"/>
      <c r="U127" s="38"/>
      <c r="V127" s="38"/>
      <c r="W127" s="2822"/>
      <c r="X127" s="70"/>
      <c r="Y127" s="69"/>
      <c r="Z127" s="2823"/>
      <c r="AA127" s="38"/>
      <c r="AB127" s="2883"/>
    </row>
    <row r="128" spans="2:28" ht="11.25" customHeight="1">
      <c r="B128" s="67"/>
      <c r="C128" s="70"/>
      <c r="D128" s="270"/>
      <c r="E128" s="286"/>
      <c r="F128" s="286"/>
      <c r="G128" s="286"/>
      <c r="H128" s="286"/>
      <c r="I128" s="286"/>
      <c r="J128" s="286"/>
      <c r="K128" s="2894"/>
      <c r="L128" s="286"/>
      <c r="M128" s="286"/>
      <c r="N128" s="286"/>
      <c r="O128" s="2880"/>
      <c r="P128" s="2830"/>
      <c r="Q128" s="72"/>
      <c r="R128" s="38"/>
      <c r="S128" s="38"/>
      <c r="T128" s="38"/>
      <c r="U128" s="38"/>
      <c r="V128" s="38"/>
      <c r="W128" s="2881"/>
      <c r="X128" s="70"/>
      <c r="Y128" s="2895"/>
      <c r="Z128" s="2823"/>
      <c r="AA128" s="38"/>
      <c r="AB128" s="2883"/>
    </row>
    <row r="129" spans="2:28"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</row>
    <row r="130" spans="2:28"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</row>
    <row r="131" spans="2:28"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</row>
    <row r="132" spans="2:28"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</row>
    <row r="133" spans="2:28"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</row>
    <row r="134" spans="2:28"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</row>
    <row r="135" spans="2:28"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</row>
    <row r="136" spans="2:28"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</row>
    <row r="137" spans="2:28"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</row>
    <row r="138" spans="2:28"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</row>
    <row r="139" spans="2:28"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</row>
    <row r="140" spans="2:28"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</row>
    <row r="141" spans="2:28"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</row>
    <row r="142" spans="2:28"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</row>
    <row r="143" spans="2:28"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</row>
    <row r="144" spans="2:28"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</row>
    <row r="145" spans="2:28"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</row>
    <row r="146" spans="2:28"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</row>
    <row r="147" spans="2:28"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</row>
    <row r="148" spans="2:28"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</row>
    <row r="149" spans="2:28" ht="13.5" customHeight="1"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</row>
    <row r="150" spans="2:28"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</row>
    <row r="151" spans="2:28" ht="14.4" customHeight="1"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</row>
    <row r="152" spans="2:28"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</row>
    <row r="153" spans="2:28" ht="14.4" customHeight="1"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</row>
    <row r="154" spans="2:28"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</row>
    <row r="155" spans="2:28"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</row>
    <row r="156" spans="2:28"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</row>
    <row r="157" spans="2:28"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</row>
    <row r="158" spans="2:28"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</row>
    <row r="159" spans="2:28" ht="10.5" customHeight="1"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</row>
    <row r="160" spans="2:28" ht="14.4" customHeight="1"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</row>
    <row r="161" spans="2:28"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</row>
    <row r="162" spans="2:28" ht="14.4" customHeight="1"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</row>
    <row r="163" spans="2:28" hidden="1"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</row>
    <row r="164" spans="2:28" ht="13.5" customHeight="1"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</row>
    <row r="165" spans="2:28" ht="14.4" customHeight="1"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</row>
    <row r="166" spans="2:28" ht="14.4" customHeight="1"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</row>
    <row r="167" spans="2:28" ht="14.4" customHeight="1"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</row>
    <row r="168" spans="2:28" ht="14.4" customHeight="1"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</row>
    <row r="169" spans="2:28" ht="11.25" customHeight="1"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</row>
    <row r="170" spans="2:28" ht="14.4" customHeight="1"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</row>
    <row r="171" spans="2:28" ht="11.25" customHeight="1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</row>
    <row r="172" spans="2:28" ht="14.4" customHeight="1"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</row>
    <row r="173" spans="2:28"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</row>
    <row r="174" spans="2:28"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</row>
    <row r="175" spans="2:28"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</row>
    <row r="176" spans="2:28"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</row>
    <row r="177" spans="2:28"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</row>
    <row r="178" spans="2:28"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</row>
    <row r="179" spans="2:28"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</row>
    <row r="180" spans="2:28"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</row>
    <row r="181" spans="2:28" ht="12" customHeight="1"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</row>
    <row r="182" spans="2:28"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</row>
    <row r="183" spans="2:28" ht="14.4" customHeight="1"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</row>
    <row r="184" spans="2:28"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</row>
    <row r="185" spans="2:28" ht="15" customHeight="1"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</row>
    <row r="186" spans="2:28"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</row>
    <row r="187" spans="2:28"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</row>
    <row r="188" spans="2:28"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</row>
    <row r="189" spans="2:28"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</row>
    <row r="190" spans="2:28"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</row>
    <row r="191" spans="2:28"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</row>
    <row r="192" spans="2:28"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</row>
    <row r="193" spans="2:28" ht="13.5" customHeight="1"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</row>
    <row r="194" spans="2:28" ht="12" customHeight="1"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</row>
    <row r="195" spans="2:28"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</row>
    <row r="196" spans="2:28" ht="13.5" customHeight="1"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</row>
    <row r="197" spans="2:28"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</row>
    <row r="198" spans="2:28"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</row>
    <row r="199" spans="2:28" ht="12" customHeight="1"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</row>
    <row r="200" spans="2:28" ht="14.4" customHeight="1"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</row>
    <row r="201" spans="2:28" ht="11.25" customHeight="1"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</row>
    <row r="202" spans="2:28" ht="12" customHeight="1"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</row>
    <row r="203" spans="2:28"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</row>
    <row r="204" spans="2:28" ht="13.5" customHeight="1"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</row>
    <row r="205" spans="2:28" ht="13.5" customHeight="1"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</row>
    <row r="206" spans="2:28" hidden="1"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</row>
    <row r="207" spans="2:28" ht="13.5" customHeight="1"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</row>
    <row r="208" spans="2:28" ht="12" customHeight="1"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</row>
    <row r="209" spans="2:28" ht="13.5" customHeight="1"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</row>
    <row r="210" spans="2:28"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</row>
    <row r="211" spans="2:28" ht="14.4" customHeight="1"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</row>
    <row r="212" spans="2:28" ht="12" customHeight="1"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</row>
    <row r="213" spans="2:28" ht="14.4" customHeight="1"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</row>
    <row r="214" spans="2:28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</row>
    <row r="215" spans="2:28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</row>
    <row r="216" spans="2:28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</row>
    <row r="217" spans="2:28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</row>
    <row r="218" spans="2:28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</row>
    <row r="219" spans="2:28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</row>
    <row r="220" spans="2:28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</row>
    <row r="221" spans="2:28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</row>
    <row r="222" spans="2:28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</row>
    <row r="223" spans="2:28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</row>
    <row r="224" spans="2:28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</row>
    <row r="225" spans="2:28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</row>
    <row r="226" spans="2:28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</row>
    <row r="227" spans="2:28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</row>
    <row r="228" spans="2:28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</row>
    <row r="229" spans="2:28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</row>
    <row r="230" spans="2:28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</row>
    <row r="231" spans="2:28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</row>
    <row r="232" spans="2:28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</row>
    <row r="233" spans="2:28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</row>
    <row r="234" spans="2:28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</row>
    <row r="235" spans="2:28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</row>
    <row r="236" spans="2:28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</row>
    <row r="237" spans="2:28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</row>
    <row r="238" spans="2:28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</row>
    <row r="239" spans="2:28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</row>
    <row r="240" spans="2:28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</row>
    <row r="241" spans="2:28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</row>
    <row r="242" spans="2:28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</row>
    <row r="243" spans="2:28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</row>
    <row r="244" spans="2:28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</row>
    <row r="245" spans="2:28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</row>
    <row r="246" spans="2:28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</row>
    <row r="247" spans="2:28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</row>
    <row r="248" spans="2:28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</row>
    <row r="249" spans="2:28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</row>
    <row r="250" spans="2:28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</row>
    <row r="251" spans="2:28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</row>
    <row r="252" spans="2:28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</row>
    <row r="253" spans="2:28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</row>
    <row r="254" spans="2:28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</row>
    <row r="255" spans="2:28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</row>
    <row r="256" spans="2:28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</row>
    <row r="257" spans="2:28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</row>
    <row r="258" spans="2:28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</row>
    <row r="259" spans="2:28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</row>
    <row r="260" spans="2:28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</row>
    <row r="261" spans="2:28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</row>
    <row r="262" spans="2:28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</row>
    <row r="263" spans="2:28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</row>
    <row r="264" spans="2:28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</row>
    <row r="265" spans="2:28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</row>
    <row r="266" spans="2:28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</row>
    <row r="267" spans="2:28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</row>
    <row r="268" spans="2:28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</row>
    <row r="269" spans="2:28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</row>
    <row r="270" spans="2:28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</row>
    <row r="271" spans="2:28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</row>
    <row r="272" spans="2:28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</row>
    <row r="273" spans="2:28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</row>
    <row r="274" spans="2:28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</row>
    <row r="275" spans="2:28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</row>
    <row r="276" spans="2:28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</row>
    <row r="277" spans="2:28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</row>
    <row r="278" spans="2:28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</row>
    <row r="279" spans="2:28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</row>
    <row r="280" spans="2:28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</row>
    <row r="281" spans="2:28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</row>
    <row r="282" spans="2:28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</row>
    <row r="283" spans="2:28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</row>
    <row r="284" spans="2:28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</row>
    <row r="285" spans="2:28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</row>
    <row r="286" spans="2:28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</row>
    <row r="287" spans="2:28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</row>
    <row r="288" spans="2:28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</row>
    <row r="289" spans="2:28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</row>
    <row r="290" spans="2:28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</row>
    <row r="291" spans="2:28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</row>
    <row r="292" spans="2:28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</row>
    <row r="293" spans="2:28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</row>
    <row r="294" spans="2:28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</row>
    <row r="295" spans="2:28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</row>
    <row r="296" spans="2:28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</row>
    <row r="297" spans="2:28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</row>
    <row r="298" spans="2:28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</row>
    <row r="299" spans="2:28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</row>
    <row r="300" spans="2:28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</row>
    <row r="301" spans="2:28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</row>
    <row r="302" spans="2:28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</row>
    <row r="303" spans="2:28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</row>
    <row r="304" spans="2:28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2:28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</row>
    <row r="306" spans="2:28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</row>
    <row r="307" spans="2:28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</row>
    <row r="308" spans="2:28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</row>
    <row r="309" spans="2:28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</row>
    <row r="310" spans="2:28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</row>
    <row r="311" spans="2:28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</row>
    <row r="312" spans="2:28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</row>
    <row r="313" spans="2:28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</row>
    <row r="314" spans="2:28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</row>
    <row r="315" spans="2:28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</row>
    <row r="316" spans="2:28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</row>
    <row r="317" spans="2:28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</row>
    <row r="318" spans="2:28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</row>
    <row r="319" spans="2:28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</row>
    <row r="320" spans="2:28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</row>
    <row r="321" spans="2:28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</row>
    <row r="322" spans="2:28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</row>
    <row r="323" spans="2:28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</row>
    <row r="324" spans="2:28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</row>
    <row r="325" spans="2:28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</row>
    <row r="326" spans="2:28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</row>
    <row r="327" spans="2:28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</row>
    <row r="328" spans="2:28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</row>
    <row r="329" spans="2:28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</row>
    <row r="330" spans="2:28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</row>
    <row r="331" spans="2:28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</row>
    <row r="332" spans="2:28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</row>
    <row r="333" spans="2:28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</row>
    <row r="334" spans="2:28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</row>
    <row r="335" spans="2:28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</row>
    <row r="336" spans="2:28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</row>
    <row r="337" spans="2:28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</row>
    <row r="338" spans="2:28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</row>
    <row r="339" spans="2:28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</row>
    <row r="340" spans="2:28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</row>
    <row r="341" spans="2:28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</row>
    <row r="342" spans="2:28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</row>
    <row r="343" spans="2:28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</row>
    <row r="344" spans="2:28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</row>
    <row r="345" spans="2:28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</row>
    <row r="346" spans="2:28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</row>
    <row r="347" spans="2:28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</row>
    <row r="348" spans="2:28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</row>
    <row r="349" spans="2:28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</row>
    <row r="350" spans="2:28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</row>
    <row r="351" spans="2:28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</row>
    <row r="352" spans="2:28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</row>
    <row r="353" spans="2:28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</row>
    <row r="354" spans="2:28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</row>
    <row r="355" spans="2:28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</row>
    <row r="356" spans="2:28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</row>
    <row r="357" spans="2:28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</row>
    <row r="358" spans="2:28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</row>
    <row r="359" spans="2:28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</row>
    <row r="360" spans="2:28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</row>
    <row r="361" spans="2:28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</row>
    <row r="362" spans="2:28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</row>
    <row r="363" spans="2:28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</row>
    <row r="364" spans="2:28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</row>
    <row r="365" spans="2:28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</row>
    <row r="366" spans="2:28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</row>
    <row r="367" spans="2:28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</row>
    <row r="368" spans="2:28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</row>
    <row r="369" spans="2:28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</row>
    <row r="370" spans="2:28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</row>
    <row r="371" spans="2:28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</row>
    <row r="372" spans="2:28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</row>
    <row r="373" spans="2:28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</row>
    <row r="374" spans="2:28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</row>
    <row r="375" spans="2:28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</row>
    <row r="376" spans="2:28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</row>
    <row r="377" spans="2:28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</row>
    <row r="378" spans="2:28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</row>
    <row r="379" spans="2:28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</row>
    <row r="380" spans="2:28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</row>
    <row r="381" spans="2:28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</row>
    <row r="382" spans="2:28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</row>
    <row r="383" spans="2:28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</row>
    <row r="384" spans="2:28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</row>
    <row r="385" spans="2:28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</row>
    <row r="386" spans="2:28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</row>
    <row r="387" spans="2:28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</row>
    <row r="388" spans="2:28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</row>
    <row r="389" spans="2:28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</row>
    <row r="390" spans="2:28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</row>
    <row r="391" spans="2:28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</row>
    <row r="392" spans="2:28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</row>
    <row r="393" spans="2:28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</row>
    <row r="394" spans="2:28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</row>
    <row r="395" spans="2:28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</row>
    <row r="396" spans="2:28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</row>
    <row r="397" spans="2:28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</row>
    <row r="398" spans="2:28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</row>
    <row r="399" spans="2:28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</row>
    <row r="400" spans="2:28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</row>
    <row r="401" spans="2:28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</row>
    <row r="402" spans="2:28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</row>
    <row r="403" spans="2:28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</row>
    <row r="404" spans="2:28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</row>
    <row r="405" spans="2:28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</row>
    <row r="406" spans="2:28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</row>
    <row r="407" spans="2:28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</row>
    <row r="408" spans="2:28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</row>
    <row r="409" spans="2:28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</row>
    <row r="410" spans="2:28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</row>
    <row r="411" spans="2:28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</row>
    <row r="412" spans="2:28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</row>
    <row r="413" spans="2:28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</row>
    <row r="414" spans="2:28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</row>
    <row r="415" spans="2:28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</row>
    <row r="416" spans="2:28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</row>
    <row r="417" spans="2:28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</row>
    <row r="418" spans="2:28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</row>
    <row r="419" spans="2:28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</row>
    <row r="420" spans="2:28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</row>
    <row r="421" spans="2:28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</row>
    <row r="422" spans="2:28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</row>
    <row r="423" spans="2:28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</row>
    <row r="424" spans="2:28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</row>
    <row r="425" spans="2:28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</row>
    <row r="426" spans="2:28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</row>
    <row r="427" spans="2:28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</row>
    <row r="428" spans="2:28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</row>
    <row r="429" spans="2:28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</row>
    <row r="430" spans="2:28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</row>
    <row r="431" spans="2:28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</row>
    <row r="432" spans="2:28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</row>
    <row r="433" spans="2:28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</row>
    <row r="434" spans="2:28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</row>
    <row r="435" spans="2:28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</row>
    <row r="436" spans="2:28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</row>
    <row r="437" spans="2:28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</row>
    <row r="438" spans="2:28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</row>
    <row r="439" spans="2:28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</row>
    <row r="440" spans="2:28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</row>
    <row r="441" spans="2:28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</row>
    <row r="442" spans="2:28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</row>
    <row r="443" spans="2:28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</row>
    <row r="444" spans="2:28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</row>
    <row r="445" spans="2:28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</row>
    <row r="446" spans="2:28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</row>
    <row r="447" spans="2:28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</row>
    <row r="448" spans="2:28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</row>
    <row r="449" spans="2:28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</row>
    <row r="450" spans="2:28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</row>
    <row r="451" spans="2:28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</row>
    <row r="452" spans="2:28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</row>
    <row r="453" spans="2:28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</row>
    <row r="454" spans="2:28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</row>
    <row r="455" spans="2:28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</row>
    <row r="456" spans="2:28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</row>
    <row r="457" spans="2:28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</row>
    <row r="458" spans="2:28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</row>
    <row r="459" spans="2:28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</row>
    <row r="460" spans="2:28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</row>
    <row r="461" spans="2:28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</row>
    <row r="462" spans="2:28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</row>
    <row r="463" spans="2:28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</row>
    <row r="464" spans="2:28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</row>
    <row r="465" spans="2:28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</row>
    <row r="466" spans="2:28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</row>
    <row r="467" spans="2:28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</row>
    <row r="468" spans="2:28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</row>
    <row r="469" spans="2:28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</row>
    <row r="470" spans="2:28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</row>
    <row r="471" spans="2:28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</row>
    <row r="472" spans="2:28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</row>
    <row r="473" spans="2:28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</row>
    <row r="474" spans="2:28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</row>
    <row r="475" spans="2:28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</row>
    <row r="476" spans="2:28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</row>
    <row r="477" spans="2:28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</row>
    <row r="478" spans="2:28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</row>
    <row r="479" spans="2:28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</row>
    <row r="480" spans="2:28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</row>
    <row r="481" spans="2:28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</row>
    <row r="482" spans="2:28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</row>
    <row r="483" spans="2:28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</row>
    <row r="484" spans="2:28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</row>
    <row r="485" spans="2:28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</row>
    <row r="486" spans="2:28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</row>
    <row r="487" spans="2:28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</row>
    <row r="488" spans="2:28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</row>
    <row r="489" spans="2:28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</row>
    <row r="490" spans="2:28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</row>
    <row r="491" spans="2:28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</row>
    <row r="492" spans="2:28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</row>
    <row r="493" spans="2:28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</row>
    <row r="494" spans="2:28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</row>
    <row r="495" spans="2:28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</row>
    <row r="496" spans="2:28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</row>
    <row r="497" spans="2:28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</row>
    <row r="498" spans="2:28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</row>
    <row r="499" spans="2:28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</row>
    <row r="500" spans="2:28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</row>
    <row r="501" spans="2:28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</row>
    <row r="502" spans="2:28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</row>
    <row r="503" spans="2:28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</row>
    <row r="504" spans="2:28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</row>
    <row r="505" spans="2:28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</row>
    <row r="506" spans="2:28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</row>
    <row r="507" spans="2:28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</row>
    <row r="508" spans="2:28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</row>
    <row r="509" spans="2:28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</row>
    <row r="510" spans="2:28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</row>
    <row r="511" spans="2:28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</row>
    <row r="512" spans="2:28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</row>
    <row r="513" spans="2:28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</row>
    <row r="514" spans="2:28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</row>
    <row r="515" spans="2:28"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</row>
    <row r="516" spans="2:28"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</row>
    <row r="517" spans="2:28"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</row>
    <row r="518" spans="2:28"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</row>
    <row r="519" spans="2:28"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</row>
    <row r="520" spans="2:28"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</row>
    <row r="521" spans="2:28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</row>
    <row r="522" spans="2:28"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</row>
    <row r="523" spans="2:28"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</row>
    <row r="524" spans="2:28"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</row>
    <row r="525" spans="2:28"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</row>
    <row r="526" spans="2:28"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</row>
    <row r="527" spans="2:28"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</row>
    <row r="528" spans="2:28"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</row>
    <row r="529" spans="2:28"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</row>
    <row r="530" spans="2:28"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</row>
    <row r="531" spans="2:28"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</row>
    <row r="532" spans="2:28"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</row>
    <row r="533" spans="2:28"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</row>
    <row r="534" spans="2:28"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</row>
    <row r="535" spans="2:28"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</row>
    <row r="536" spans="2:28"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</row>
    <row r="537" spans="2:28"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</row>
    <row r="538" spans="2:28"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</row>
    <row r="539" spans="2:28"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</row>
    <row r="540" spans="2:28"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</row>
    <row r="541" spans="2:28"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</row>
    <row r="542" spans="2:28"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</row>
    <row r="543" spans="2:28"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</row>
    <row r="544" spans="2:28"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</row>
    <row r="545" spans="2:28"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</row>
    <row r="546" spans="2:28"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</row>
    <row r="547" spans="2:28"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</row>
    <row r="548" spans="2:28"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</row>
    <row r="549" spans="2:28"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</row>
    <row r="550" spans="2:28"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</row>
    <row r="551" spans="2:28"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</row>
    <row r="552" spans="2:28"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</row>
    <row r="553" spans="2:28"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</row>
    <row r="554" spans="2:28"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</row>
    <row r="555" spans="2:28"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</row>
    <row r="556" spans="2:28"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</row>
    <row r="557" spans="2:28"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</row>
    <row r="558" spans="2:28"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</row>
    <row r="559" spans="2:28"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</row>
    <row r="560" spans="2:28"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</row>
    <row r="561" spans="2:28"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</row>
    <row r="562" spans="2:28"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</row>
    <row r="563" spans="2:28"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</row>
    <row r="564" spans="2:28"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</row>
    <row r="565" spans="2:28"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</row>
    <row r="566" spans="2:28"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</row>
    <row r="567" spans="2:28"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</row>
    <row r="568" spans="2:28"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</row>
    <row r="569" spans="2:28"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</row>
    <row r="570" spans="2:28"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</row>
    <row r="571" spans="2:28"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</row>
    <row r="572" spans="2:28"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</row>
    <row r="573" spans="2:28"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</row>
    <row r="574" spans="2:28"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</row>
    <row r="575" spans="2:28"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</row>
    <row r="576" spans="2:28"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</row>
    <row r="577" spans="2:28"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</row>
    <row r="578" spans="2:28"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</row>
    <row r="579" spans="2:28"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</row>
    <row r="580" spans="2:28"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</row>
    <row r="581" spans="2:28"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</row>
    <row r="582" spans="2:28"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</row>
    <row r="583" spans="2:28"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</row>
    <row r="584" spans="2:28"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</row>
    <row r="585" spans="2:28"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</row>
    <row r="586" spans="2:28"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</row>
    <row r="587" spans="2:28"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</row>
    <row r="588" spans="2:28"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</row>
    <row r="589" spans="2:28"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</row>
    <row r="590" spans="2:28"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</row>
    <row r="591" spans="2:28"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</row>
    <row r="592" spans="2:28"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</row>
    <row r="593" spans="2:28"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</row>
    <row r="594" spans="2:28"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</row>
    <row r="595" spans="2:28"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</row>
    <row r="596" spans="2:28"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</row>
    <row r="597" spans="2:28"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</row>
    <row r="598" spans="2:28"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</row>
    <row r="599" spans="2:28"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</row>
    <row r="600" spans="2:28"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</row>
    <row r="601" spans="2:28"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</row>
    <row r="602" spans="2:28"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</row>
    <row r="603" spans="2:28"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</row>
    <row r="604" spans="2:28"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</row>
    <row r="605" spans="2:28"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</row>
    <row r="606" spans="2:28"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</row>
    <row r="607" spans="2:28"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</row>
    <row r="608" spans="2:28"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</row>
    <row r="609" spans="2:28"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</row>
    <row r="610" spans="2:28"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</row>
    <row r="611" spans="2:28"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</row>
    <row r="612" spans="2:28"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</row>
    <row r="613" spans="2:28"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</row>
    <row r="614" spans="2:28"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</row>
    <row r="615" spans="2:28"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</row>
    <row r="616" spans="2:28"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</row>
    <row r="617" spans="2:28"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</row>
    <row r="618" spans="2:28"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</row>
    <row r="619" spans="2:28"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</row>
    <row r="620" spans="2:28"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</row>
    <row r="621" spans="2:28"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</row>
    <row r="622" spans="2:28"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</row>
    <row r="623" spans="2:28"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</row>
    <row r="624" spans="2:28"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</row>
    <row r="625" spans="2:28"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</row>
    <row r="626" spans="2:28"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</row>
    <row r="627" spans="2:28"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</row>
    <row r="628" spans="2:28"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</row>
    <row r="629" spans="2:28"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</row>
    <row r="630" spans="2:28"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</row>
    <row r="631" spans="2:28"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</row>
    <row r="632" spans="2:28"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</row>
    <row r="633" spans="2:28"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</row>
    <row r="634" spans="2:28"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</row>
    <row r="635" spans="2:28"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</row>
    <row r="636" spans="2:28"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dimension ref="B1:AR556"/>
  <sheetViews>
    <sheetView workbookViewId="0">
      <pane xSplit="1" topLeftCell="B1" activePane="topRight" state="frozen"/>
      <selection pane="topRight" activeCell="AB14" sqref="AB14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6" width="6.90625" customWidth="1"/>
    <col min="7" max="7" width="7.6328125" customWidth="1"/>
    <col min="8" max="8" width="7.0898437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7.6328125" customWidth="1"/>
    <col min="15" max="15" width="7" customWidth="1"/>
    <col min="16" max="16" width="7.36328125" customWidth="1"/>
    <col min="17" max="17" width="6.54296875" customWidth="1"/>
    <col min="18" max="18" width="6.453125" customWidth="1"/>
    <col min="19" max="19" width="6.6328125" customWidth="1"/>
    <col min="23" max="23" width="7.6328125" customWidth="1"/>
    <col min="24" max="24" width="6.6328125" customWidth="1"/>
    <col min="25" max="25" width="8.08984375" customWidth="1"/>
    <col min="26" max="26" width="7.36328125" customWidth="1"/>
    <col min="28" max="28" width="9.9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</row>
    <row r="2" spans="2:36">
      <c r="B2" s="74" t="s">
        <v>226</v>
      </c>
      <c r="D2" s="74" t="s">
        <v>19</v>
      </c>
      <c r="J2" t="s">
        <v>291</v>
      </c>
      <c r="T2" s="38"/>
      <c r="U2" s="38"/>
      <c r="V2" s="38"/>
      <c r="W2" s="461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</row>
    <row r="3" spans="2:36" ht="13.5" customHeight="1">
      <c r="B3" s="355"/>
      <c r="C3" s="2899"/>
      <c r="D3" s="1393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792" t="s">
        <v>396</v>
      </c>
      <c r="T3" s="94"/>
      <c r="U3" s="94"/>
      <c r="V3" s="70"/>
      <c r="W3" s="38"/>
      <c r="X3" s="72"/>
      <c r="Y3" s="70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2:36" ht="13.5" customHeight="1">
      <c r="B4" s="778"/>
      <c r="C4" s="2900"/>
      <c r="D4" s="1435" t="s">
        <v>213</v>
      </c>
      <c r="E4" s="32" t="s">
        <v>275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7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</row>
    <row r="5" spans="2:36" ht="14.4" customHeight="1">
      <c r="B5" s="778"/>
      <c r="C5" s="2901" t="s">
        <v>24</v>
      </c>
      <c r="D5" s="1435" t="s">
        <v>21</v>
      </c>
      <c r="E5" s="2796" t="s">
        <v>228</v>
      </c>
      <c r="F5" s="2796"/>
      <c r="G5" s="2796"/>
      <c r="H5" s="2796"/>
      <c r="I5" t="s">
        <v>227</v>
      </c>
      <c r="K5" s="2796"/>
      <c r="L5" s="156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794" t="s">
        <v>397</v>
      </c>
      <c r="T5" s="94"/>
      <c r="U5" s="94"/>
      <c r="V5" s="72"/>
      <c r="W5" s="38"/>
      <c r="X5" s="72"/>
      <c r="Y5" s="70"/>
      <c r="Z5" s="38"/>
      <c r="AA5" s="38"/>
      <c r="AB5" s="38"/>
      <c r="AC5" s="38"/>
      <c r="AD5" s="38"/>
      <c r="AE5" s="38"/>
      <c r="AF5" s="2799"/>
      <c r="AG5" s="38"/>
      <c r="AH5" s="38"/>
      <c r="AI5" s="38"/>
      <c r="AJ5" s="38"/>
    </row>
    <row r="6" spans="2:36">
      <c r="B6" s="778" t="s">
        <v>214</v>
      </c>
      <c r="C6" s="2900"/>
      <c r="D6" s="1435" t="s">
        <v>38</v>
      </c>
      <c r="E6" s="1215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800" t="s">
        <v>36</v>
      </c>
      <c r="O6" s="1435">
        <v>10</v>
      </c>
      <c r="P6" s="1435" t="s">
        <v>37</v>
      </c>
      <c r="Q6" s="1435" t="s">
        <v>26</v>
      </c>
      <c r="R6" s="2802" t="s">
        <v>398</v>
      </c>
      <c r="T6" s="94"/>
      <c r="U6" s="94"/>
      <c r="V6" s="72"/>
      <c r="W6" s="38"/>
      <c r="X6" s="72"/>
      <c r="Y6" s="70"/>
      <c r="Z6" s="38"/>
      <c r="AA6" s="38"/>
      <c r="AB6" s="38"/>
      <c r="AC6" s="38"/>
      <c r="AD6" s="397"/>
      <c r="AE6" s="38"/>
      <c r="AF6" s="2799"/>
      <c r="AG6" s="38"/>
      <c r="AH6" s="38"/>
      <c r="AI6" s="38"/>
      <c r="AJ6" s="38"/>
    </row>
    <row r="7" spans="2:36" ht="12" customHeight="1">
      <c r="B7" s="778"/>
      <c r="C7" s="2901" t="s">
        <v>215</v>
      </c>
      <c r="D7" s="1435" t="s">
        <v>216</v>
      </c>
      <c r="E7" s="1336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2803" t="s">
        <v>39</v>
      </c>
      <c r="O7" s="1435" t="s">
        <v>395</v>
      </c>
      <c r="P7" s="1435" t="s">
        <v>206</v>
      </c>
      <c r="Q7" s="1435">
        <v>10</v>
      </c>
      <c r="R7" s="2802"/>
      <c r="T7" s="94"/>
      <c r="U7" s="94"/>
      <c r="V7" s="70"/>
      <c r="W7" s="38"/>
      <c r="X7" s="72"/>
      <c r="Y7" s="70"/>
      <c r="Z7" s="38"/>
      <c r="AA7" s="38"/>
      <c r="AB7" s="38"/>
      <c r="AC7" s="38"/>
      <c r="AD7" s="397"/>
      <c r="AE7" s="38"/>
      <c r="AF7" s="2804"/>
      <c r="AG7" s="38"/>
      <c r="AH7" s="38"/>
      <c r="AI7" s="38"/>
      <c r="AJ7" s="38"/>
    </row>
    <row r="8" spans="2:36" ht="14.25" customHeight="1">
      <c r="B8" s="778"/>
      <c r="C8" s="2900"/>
      <c r="D8" s="2902">
        <v>0.35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1435"/>
      <c r="P8" s="1435" t="s">
        <v>207</v>
      </c>
      <c r="Q8" s="1435" t="s">
        <v>395</v>
      </c>
      <c r="R8" s="2809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67"/>
      <c r="AD8" s="2811"/>
      <c r="AE8" s="38"/>
      <c r="AF8" s="2804"/>
      <c r="AG8" s="38"/>
      <c r="AH8" s="38"/>
      <c r="AI8" s="38"/>
      <c r="AJ8" s="38"/>
    </row>
    <row r="9" spans="2:36">
      <c r="B9" s="2812">
        <v>1</v>
      </c>
      <c r="C9" s="2813" t="s">
        <v>217</v>
      </c>
      <c r="D9" s="2814">
        <f>(R9/100)*35</f>
        <v>28</v>
      </c>
      <c r="E9" s="2815">
        <f>'7-11л. РАСКЛАДКА'!S13</f>
        <v>30</v>
      </c>
      <c r="F9" s="2903">
        <f>'7-11л. РАСКЛАДКА'!S71</f>
        <v>20</v>
      </c>
      <c r="G9" s="2903">
        <f>'7-11л. РАСКЛАДКА'!S130</f>
        <v>30</v>
      </c>
      <c r="H9" s="2903">
        <f>'7-11л. РАСКЛАДКА'!S186</f>
        <v>30</v>
      </c>
      <c r="I9" s="2903">
        <f>'7-11л. РАСКЛАДКА'!S243</f>
        <v>20</v>
      </c>
      <c r="J9" s="2903">
        <f>'7-11л. РАСКЛАДКА'!S299</f>
        <v>30</v>
      </c>
      <c r="K9" s="2903">
        <f>'7-11л. РАСКЛАДКА'!S355</f>
        <v>30</v>
      </c>
      <c r="L9" s="2903">
        <f>'7-11л. РАСКЛАДКА'!S408</f>
        <v>30</v>
      </c>
      <c r="M9" s="2903">
        <f>'7-11л. РАСКЛАДКА'!S462</f>
        <v>30</v>
      </c>
      <c r="N9" s="2817">
        <f>'7-11л. РАСКЛАДКА'!S515</f>
        <v>30</v>
      </c>
      <c r="O9" s="2818">
        <f t="shared" ref="O9:O44" si="0">E9+F9+G9+H9+I9+J9+K9+L9+M9+N9</f>
        <v>280</v>
      </c>
      <c r="P9" s="2904">
        <f>(O9*100/Q9)-100</f>
        <v>0</v>
      </c>
      <c r="Q9" s="2818">
        <f>(R9*35/100)*10</f>
        <v>280</v>
      </c>
      <c r="R9" s="2821">
        <v>80</v>
      </c>
      <c r="T9" s="270"/>
      <c r="U9" s="72"/>
      <c r="V9" s="72"/>
      <c r="W9" s="303"/>
      <c r="X9" s="38"/>
      <c r="Y9" s="38"/>
      <c r="Z9" s="38"/>
      <c r="AA9" s="2822"/>
      <c r="AB9" s="70"/>
      <c r="AC9" s="38"/>
      <c r="AD9" s="2823"/>
      <c r="AE9" s="38"/>
      <c r="AF9" s="2824"/>
      <c r="AG9" s="38"/>
      <c r="AH9" s="38"/>
      <c r="AI9" s="38"/>
      <c r="AJ9" s="38"/>
    </row>
    <row r="10" spans="2:36">
      <c r="B10" s="1419">
        <v>2</v>
      </c>
      <c r="C10" s="1048" t="s">
        <v>41</v>
      </c>
      <c r="D10" s="2825">
        <f t="shared" ref="D10:D44" si="1">(R10/100)*35</f>
        <v>52.5</v>
      </c>
      <c r="E10" s="2815">
        <f>'7-11л. РАСКЛАДКА'!S14</f>
        <v>50</v>
      </c>
      <c r="F10" s="2903">
        <f>'7-11л. РАСКЛАДКА'!S72</f>
        <v>50</v>
      </c>
      <c r="G10" s="2903">
        <f>'7-11л. РАСКЛАДКА'!S131</f>
        <v>50</v>
      </c>
      <c r="H10" s="2903">
        <f>'7-11л. РАСКЛАДКА'!S187</f>
        <v>60.8</v>
      </c>
      <c r="I10" s="2903">
        <f>'7-11л. РАСКЛАДКА'!S244</f>
        <v>30</v>
      </c>
      <c r="J10" s="2903">
        <f>'7-11л. РАСКЛАДКА'!S300</f>
        <v>66.2</v>
      </c>
      <c r="K10" s="2903">
        <f>'7-11л. РАСКЛАДКА'!S356</f>
        <v>40</v>
      </c>
      <c r="L10" s="2903">
        <f>'7-11л. РАСКЛАДКА'!S409</f>
        <v>60.5</v>
      </c>
      <c r="M10" s="2903">
        <f>'7-11л. РАСКЛАДКА'!S463</f>
        <v>67.5</v>
      </c>
      <c r="N10" s="2817">
        <f>'7-11л. РАСКЛАДКА'!S516</f>
        <v>50</v>
      </c>
      <c r="O10" s="2826">
        <f t="shared" si="0"/>
        <v>525</v>
      </c>
      <c r="P10" s="2905">
        <f t="shared" ref="P10:P44" si="2">(O10*100/Q10)-100</f>
        <v>0</v>
      </c>
      <c r="Q10" s="2826">
        <f t="shared" ref="Q10:Q44" si="3">(R10*35/100)*10</f>
        <v>525</v>
      </c>
      <c r="R10" s="2829">
        <v>150</v>
      </c>
      <c r="T10" s="2831"/>
      <c r="U10" s="2830"/>
      <c r="V10" s="72"/>
      <c r="W10" s="38"/>
      <c r="X10" s="38"/>
      <c r="Y10" s="38"/>
      <c r="Z10" s="38"/>
      <c r="AA10" s="2822"/>
      <c r="AB10" s="70"/>
      <c r="AC10" s="38"/>
      <c r="AD10" s="2823"/>
      <c r="AE10" s="38"/>
      <c r="AF10" s="2824"/>
      <c r="AG10" s="38"/>
      <c r="AH10" s="38"/>
      <c r="AI10" s="38"/>
      <c r="AJ10" s="38"/>
    </row>
    <row r="11" spans="2:36">
      <c r="B11" s="1419">
        <v>3</v>
      </c>
      <c r="C11" s="1048" t="s">
        <v>42</v>
      </c>
      <c r="D11" s="2825">
        <f t="shared" si="1"/>
        <v>5.25</v>
      </c>
      <c r="E11" s="2815">
        <f>'7-11л. РАСКЛАДКА'!S15</f>
        <v>3.38</v>
      </c>
      <c r="F11" s="2903">
        <f>'7-11л. РАСКЛАДКА'!S73</f>
        <v>8.75</v>
      </c>
      <c r="G11" s="2903">
        <f>'7-11л. РАСКЛАДКА'!S132</f>
        <v>2</v>
      </c>
      <c r="H11" s="2903">
        <f>'7-11л. РАСКЛАДКА'!S188</f>
        <v>9.33</v>
      </c>
      <c r="I11" s="2903">
        <f>'7-11л. РАСКЛАДКА'!S245</f>
        <v>14</v>
      </c>
      <c r="J11" s="2903">
        <f>'7-11л. РАСКЛАДКА'!S301</f>
        <v>3.6</v>
      </c>
      <c r="K11" s="2903">
        <f>'7-11л. РАСКЛАДКА'!S357</f>
        <v>2</v>
      </c>
      <c r="L11" s="2903">
        <f>'7-11л. РАСКЛАДКА'!S410</f>
        <v>6.64</v>
      </c>
      <c r="M11" s="2903">
        <f>'7-11л. РАСКЛАДКА'!S464</f>
        <v>0</v>
      </c>
      <c r="N11" s="2817">
        <f>'7-11л. РАСКЛАДКА'!S517</f>
        <v>2.4</v>
      </c>
      <c r="O11" s="2826">
        <f t="shared" si="0"/>
        <v>52.1</v>
      </c>
      <c r="P11" s="1443">
        <f t="shared" si="2"/>
        <v>-0.7619047619047592</v>
      </c>
      <c r="Q11" s="2826">
        <f t="shared" si="3"/>
        <v>52.5</v>
      </c>
      <c r="R11" s="2829">
        <v>15</v>
      </c>
      <c r="T11" s="270"/>
      <c r="U11" s="2830"/>
      <c r="V11" s="72"/>
      <c r="W11" s="38"/>
      <c r="X11" s="38"/>
      <c r="Y11" s="38"/>
      <c r="Z11" s="38"/>
      <c r="AA11" s="2822"/>
      <c r="AB11" s="70"/>
      <c r="AC11" s="38"/>
      <c r="AD11" s="2823"/>
      <c r="AE11" s="38"/>
      <c r="AF11" s="2833"/>
      <c r="AG11" s="38"/>
      <c r="AH11" s="38"/>
      <c r="AI11" s="38"/>
      <c r="AJ11" s="38"/>
    </row>
    <row r="12" spans="2:36">
      <c r="B12" s="1419">
        <v>4</v>
      </c>
      <c r="C12" s="1048" t="s">
        <v>43</v>
      </c>
      <c r="D12" s="2825">
        <f t="shared" si="1"/>
        <v>15.75</v>
      </c>
      <c r="E12" s="2815">
        <f>'7-11л. РАСКЛАДКА'!S16</f>
        <v>0</v>
      </c>
      <c r="F12" s="2903">
        <f>'7-11л. РАСКЛАДКА'!S74</f>
        <v>0</v>
      </c>
      <c r="G12" s="2903">
        <f>'7-11л. РАСКЛАДКА'!S133</f>
        <v>33.299999999999997</v>
      </c>
      <c r="H12" s="2903">
        <f>'7-11л. РАСКЛАДКА'!S189</f>
        <v>0</v>
      </c>
      <c r="I12" s="2903">
        <f>'7-11л. РАСКЛАДКА'!S246</f>
        <v>11.8</v>
      </c>
      <c r="J12" s="2903">
        <f>'7-11л. РАСКЛАДКА'!S302</f>
        <v>13.4</v>
      </c>
      <c r="K12" s="2903">
        <f>'7-11л. РАСКЛАДКА'!S358</f>
        <v>45.5</v>
      </c>
      <c r="L12" s="2903">
        <f>'7-11л. РАСКЛАДКА'!S411</f>
        <v>16</v>
      </c>
      <c r="M12" s="2903">
        <f>'7-11л. РАСКЛАДКА'!S465</f>
        <v>0</v>
      </c>
      <c r="N12" s="2817">
        <f>'7-11л. РАСКЛАДКА'!S518</f>
        <v>37.5</v>
      </c>
      <c r="O12" s="2826">
        <f t="shared" si="0"/>
        <v>157.5</v>
      </c>
      <c r="P12" s="2905">
        <f t="shared" si="2"/>
        <v>0</v>
      </c>
      <c r="Q12" s="2826">
        <f t="shared" si="3"/>
        <v>157.5</v>
      </c>
      <c r="R12" s="2829">
        <v>45</v>
      </c>
      <c r="T12" s="2831"/>
      <c r="U12" s="2830"/>
      <c r="V12" s="72"/>
      <c r="W12" s="38"/>
      <c r="X12" s="38"/>
      <c r="Y12" s="38"/>
      <c r="Z12" s="38"/>
      <c r="AA12" s="2822"/>
      <c r="AB12" s="70"/>
      <c r="AC12" s="38"/>
      <c r="AD12" s="2823"/>
      <c r="AE12" s="38"/>
      <c r="AF12" s="2824"/>
      <c r="AG12" s="38"/>
      <c r="AH12" s="38"/>
      <c r="AI12" s="38"/>
      <c r="AJ12" s="38"/>
    </row>
    <row r="13" spans="2:36">
      <c r="B13" s="1419">
        <v>5</v>
      </c>
      <c r="C13" s="1048" t="s">
        <v>44</v>
      </c>
      <c r="D13" s="2825">
        <f t="shared" si="1"/>
        <v>5.25</v>
      </c>
      <c r="E13" s="2815">
        <f>'7-11л. РАСКЛАДКА'!S17</f>
        <v>0</v>
      </c>
      <c r="F13" s="2903">
        <f>'7-11л. РАСКЛАДКА'!S75</f>
        <v>0</v>
      </c>
      <c r="G13" s="2903">
        <f>'7-11л. РАСКЛАДКА'!S134</f>
        <v>0</v>
      </c>
      <c r="H13" s="2903">
        <f>'7-11л. РАСКЛАДКА'!S190</f>
        <v>0</v>
      </c>
      <c r="I13" s="2903">
        <f>'7-11л. РАСКЛАДКА'!S247</f>
        <v>42.5</v>
      </c>
      <c r="J13" s="2903">
        <f>'7-11л. РАСКЛАДКА'!S303</f>
        <v>10</v>
      </c>
      <c r="K13" s="2903">
        <f>'7-11л. РАСКЛАДКА'!S359</f>
        <v>0</v>
      </c>
      <c r="L13" s="2903">
        <f>'7-11л. РАСКЛАДКА'!S412</f>
        <v>0</v>
      </c>
      <c r="M13" s="2903">
        <f>'7-11л. РАСКЛАДКА'!S466</f>
        <v>0</v>
      </c>
      <c r="N13" s="2817">
        <f>'7-11л. РАСКЛАДКА'!S519</f>
        <v>0</v>
      </c>
      <c r="O13" s="2826">
        <f t="shared" si="0"/>
        <v>52.5</v>
      </c>
      <c r="P13" s="2905">
        <f t="shared" si="2"/>
        <v>0</v>
      </c>
      <c r="Q13" s="2826">
        <f t="shared" si="3"/>
        <v>52.5</v>
      </c>
      <c r="R13" s="2829">
        <v>15</v>
      </c>
      <c r="T13" s="270"/>
      <c r="U13" s="2830"/>
      <c r="V13" s="72"/>
      <c r="W13" s="38"/>
      <c r="X13" s="38"/>
      <c r="Y13" s="38"/>
      <c r="Z13" s="38"/>
      <c r="AA13" s="2822"/>
      <c r="AB13" s="70"/>
      <c r="AC13" s="38"/>
      <c r="AD13" s="2823"/>
      <c r="AE13" s="38"/>
      <c r="AF13" s="2835"/>
      <c r="AG13" s="38"/>
      <c r="AH13" s="38"/>
      <c r="AI13" s="38"/>
      <c r="AJ13" s="38"/>
    </row>
    <row r="14" spans="2:36">
      <c r="B14" s="1419">
        <v>6</v>
      </c>
      <c r="C14" s="1048" t="s">
        <v>45</v>
      </c>
      <c r="D14" s="2836">
        <f t="shared" si="1"/>
        <v>65.45</v>
      </c>
      <c r="E14" s="2837">
        <f>'7-11л. РАСКЛАДКА'!S18</f>
        <v>88</v>
      </c>
      <c r="F14" s="2838">
        <f>'7-11л. РАСКЛАДКА'!S76</f>
        <v>115</v>
      </c>
      <c r="G14" s="2838">
        <f>'7-11л. РАСКЛАДКА'!S135</f>
        <v>0</v>
      </c>
      <c r="H14" s="2838">
        <f>'7-11л. РАСКЛАДКА'!S191</f>
        <v>145.30000000000001</v>
      </c>
      <c r="I14" s="2838">
        <f>'7-11л. РАСКЛАДКА'!S248</f>
        <v>0</v>
      </c>
      <c r="J14" s="2838">
        <f>'7-11л. РАСКЛАДКА'!S304</f>
        <v>115.68</v>
      </c>
      <c r="K14" s="2838">
        <f>'7-11л. РАСКЛАДКА'!S360</f>
        <v>0</v>
      </c>
      <c r="L14" s="2838">
        <f>'7-11л. РАСКЛАДКА'!S413</f>
        <v>66.150000000000006</v>
      </c>
      <c r="M14" s="2838">
        <f>'7-11л. РАСКЛАДКА'!S467</f>
        <v>124.86</v>
      </c>
      <c r="N14" s="2839">
        <f>'7-11л. РАСКЛАДКА'!S520</f>
        <v>16</v>
      </c>
      <c r="O14" s="2840">
        <f t="shared" si="0"/>
        <v>670.99</v>
      </c>
      <c r="P14" s="2906">
        <f t="shared" si="2"/>
        <v>2.5194805194805241</v>
      </c>
      <c r="Q14" s="2840">
        <f t="shared" si="3"/>
        <v>654.5</v>
      </c>
      <c r="R14" s="2907">
        <v>187</v>
      </c>
      <c r="T14" s="270"/>
      <c r="U14" s="2830"/>
      <c r="V14" s="72"/>
      <c r="W14" s="38"/>
      <c r="X14" s="38"/>
      <c r="Y14" s="38"/>
      <c r="Z14" s="38"/>
      <c r="AA14" s="2822"/>
      <c r="AB14" s="70"/>
      <c r="AC14" s="38"/>
      <c r="AD14" s="2823"/>
      <c r="AE14" s="38"/>
      <c r="AF14" s="2833"/>
      <c r="AG14" s="38"/>
      <c r="AH14" s="38"/>
      <c r="AI14" s="38"/>
      <c r="AJ14" s="38"/>
    </row>
    <row r="15" spans="2:36">
      <c r="B15" s="2843">
        <v>7</v>
      </c>
      <c r="C15" s="956" t="s">
        <v>951</v>
      </c>
      <c r="D15" s="2836">
        <f t="shared" si="1"/>
        <v>88.2</v>
      </c>
      <c r="E15" s="2844">
        <f>'7-11л. РАСКЛАДКА'!S19</f>
        <v>157.07999999999998</v>
      </c>
      <c r="F15" s="2845">
        <f>'7-11л. РАСКЛАДКА'!S77</f>
        <v>193.85000000000002</v>
      </c>
      <c r="G15" s="2844">
        <f>'7-11л. РАСКЛАДКА'!S136</f>
        <v>159.40000000000003</v>
      </c>
      <c r="H15" s="2845">
        <f>'7-11л. РАСКЛАДКА'!S192</f>
        <v>89.050000000000011</v>
      </c>
      <c r="I15" s="2844">
        <f>'7-11л. РАСКЛАДКА'!S249</f>
        <v>71.859999999999985</v>
      </c>
      <c r="J15" s="2845">
        <f>'7-11л. РАСКЛАДКА'!S305</f>
        <v>107.52</v>
      </c>
      <c r="K15" s="2844">
        <f>'7-11л. РАСКЛАДКА'!S361</f>
        <v>156.33999999999997</v>
      </c>
      <c r="L15" s="2845">
        <f>'7-11л. РАСКЛАДКА'!S414</f>
        <v>184.19599999999997</v>
      </c>
      <c r="M15" s="2844">
        <f>'7-11л. РАСКЛАДКА'!S468</f>
        <v>101.8</v>
      </c>
      <c r="N15" s="2908">
        <f>'7-11л. РАСКЛАДКА'!S521</f>
        <v>125.41999999999999</v>
      </c>
      <c r="O15" s="2843">
        <f t="shared" si="0"/>
        <v>1346.5160000000001</v>
      </c>
      <c r="P15" s="2906">
        <f t="shared" si="2"/>
        <v>52.666213151927451</v>
      </c>
      <c r="Q15" s="2843">
        <f t="shared" si="3"/>
        <v>882</v>
      </c>
      <c r="R15" s="2842">
        <v>252</v>
      </c>
      <c r="S15" s="2909"/>
      <c r="T15" s="2862"/>
      <c r="U15" s="2859"/>
      <c r="V15" s="2859"/>
      <c r="W15" s="38"/>
      <c r="X15" s="38"/>
      <c r="Y15" s="38"/>
      <c r="Z15" s="38"/>
      <c r="AA15" s="2822"/>
      <c r="AB15" s="70"/>
      <c r="AC15" s="38"/>
      <c r="AD15" s="2823"/>
      <c r="AE15" s="38"/>
      <c r="AF15" s="2835"/>
      <c r="AG15" s="38"/>
      <c r="AH15" s="38"/>
      <c r="AI15" s="38"/>
      <c r="AJ15" s="38"/>
    </row>
    <row r="16" spans="2:36">
      <c r="B16" s="2848"/>
      <c r="C16" s="2849" t="s">
        <v>952</v>
      </c>
      <c r="D16" s="2850">
        <f t="shared" si="1"/>
        <v>9.8000000000000007</v>
      </c>
      <c r="E16" s="2851">
        <f>'7-11л. РАСКЛАДКА'!S20</f>
        <v>60</v>
      </c>
      <c r="F16" s="2816">
        <f>'7-11л. РАСКЛАДКА'!S78</f>
        <v>0</v>
      </c>
      <c r="G16" s="2851">
        <f>'7-11л. РАСКЛАДКА'!S137</f>
        <v>0</v>
      </c>
      <c r="H16" s="2816">
        <f>'7-11л. РАСКЛАДКА'!S193</f>
        <v>0</v>
      </c>
      <c r="I16" s="2851">
        <f>'7-11л. РАСКЛАДКА'!S250</f>
        <v>0</v>
      </c>
      <c r="J16" s="2816">
        <f>'7-11л. РАСКЛАДКА'!S306</f>
        <v>48.6</v>
      </c>
      <c r="K16" s="2851">
        <f>'7-11л. РАСКЛАДКА'!S362</f>
        <v>0</v>
      </c>
      <c r="L16" s="2816">
        <f>'7-11л. РАСКЛАДКА'!S415</f>
        <v>0</v>
      </c>
      <c r="M16" s="2851">
        <f>'7-11л. РАСКЛАДКА'!S469</f>
        <v>0</v>
      </c>
      <c r="N16" s="2817">
        <f>'7-11л. РАСКЛАДКА'!S522</f>
        <v>0</v>
      </c>
      <c r="O16" s="2848">
        <f t="shared" si="0"/>
        <v>108.6</v>
      </c>
      <c r="P16" s="2910">
        <f t="shared" si="2"/>
        <v>10.816326530612244</v>
      </c>
      <c r="Q16" s="2848">
        <f t="shared" si="3"/>
        <v>98</v>
      </c>
      <c r="R16" s="2855">
        <v>28</v>
      </c>
      <c r="S16" s="2909"/>
      <c r="T16" s="2862"/>
      <c r="U16" s="2859"/>
      <c r="V16" s="2859"/>
      <c r="W16" s="38"/>
      <c r="X16" s="38"/>
      <c r="Y16" s="38"/>
      <c r="Z16" s="38"/>
      <c r="AA16" s="2822"/>
      <c r="AB16" s="70"/>
      <c r="AC16" s="38"/>
      <c r="AD16" s="2823"/>
      <c r="AE16" s="38"/>
      <c r="AF16" s="2835"/>
      <c r="AG16" s="38"/>
      <c r="AH16" s="38"/>
      <c r="AI16" s="38"/>
      <c r="AJ16" s="38"/>
    </row>
    <row r="17" spans="2:36">
      <c r="B17" s="1419">
        <v>8</v>
      </c>
      <c r="C17" s="1048" t="s">
        <v>218</v>
      </c>
      <c r="D17" s="2850">
        <f t="shared" si="1"/>
        <v>64.75</v>
      </c>
      <c r="E17" s="2815">
        <f>'7-11л. РАСКЛАДКА'!S21</f>
        <v>0</v>
      </c>
      <c r="F17" s="2903">
        <f>'7-11л. РАСКЛАДКА'!S79</f>
        <v>0</v>
      </c>
      <c r="G17" s="2903">
        <f>'7-11л. РАСКЛАДКА'!S138</f>
        <v>100</v>
      </c>
      <c r="H17" s="2903">
        <f>'7-11л. РАСКЛАДКА'!S194</f>
        <v>120</v>
      </c>
      <c r="I17" s="2903">
        <f>'7-11л. РАСКЛАДКА'!S251</f>
        <v>105</v>
      </c>
      <c r="J17" s="2903">
        <f>'7-11л. РАСКЛАДКА'!S307</f>
        <v>0</v>
      </c>
      <c r="K17" s="2903">
        <f>'7-11л. РАСКЛАДКА'!S363</f>
        <v>100</v>
      </c>
      <c r="L17" s="2903">
        <f>'7-11л. РАСКЛАДКА'!S416</f>
        <v>2.5</v>
      </c>
      <c r="M17" s="2903">
        <f>'7-11л. РАСКЛАДКА'!S470</f>
        <v>120</v>
      </c>
      <c r="N17" s="2817">
        <f>'7-11л. РАСКЛАДКА'!S523</f>
        <v>100</v>
      </c>
      <c r="O17" s="2853">
        <f t="shared" si="0"/>
        <v>647.5</v>
      </c>
      <c r="P17" s="2910">
        <f t="shared" si="2"/>
        <v>0</v>
      </c>
      <c r="Q17" s="2853">
        <f t="shared" si="3"/>
        <v>647.5</v>
      </c>
      <c r="R17" s="2911">
        <v>185</v>
      </c>
      <c r="T17" s="2862"/>
      <c r="U17" s="2859"/>
      <c r="V17" s="2859"/>
      <c r="W17" s="38"/>
      <c r="X17" s="38"/>
      <c r="Y17" s="38"/>
      <c r="Z17" s="38"/>
      <c r="AA17" s="2822"/>
      <c r="AB17" s="70"/>
      <c r="AC17" s="38"/>
      <c r="AD17" s="2823"/>
      <c r="AE17" s="38"/>
      <c r="AF17" s="2824"/>
      <c r="AG17" s="38"/>
      <c r="AH17" s="38"/>
      <c r="AI17" s="38"/>
      <c r="AJ17" s="38"/>
    </row>
    <row r="18" spans="2:36">
      <c r="B18" s="1419">
        <v>9</v>
      </c>
      <c r="C18" s="1048" t="s">
        <v>104</v>
      </c>
      <c r="D18" s="2825">
        <f t="shared" si="1"/>
        <v>5.25</v>
      </c>
      <c r="E18" s="2815">
        <f>'7-11л. РАСКЛАДКА'!S22</f>
        <v>0</v>
      </c>
      <c r="F18" s="2903">
        <f>'7-11л. РАСКЛАДКА'!S80</f>
        <v>25</v>
      </c>
      <c r="G18" s="2903">
        <f>'7-11л. РАСКЛАДКА'!S139</f>
        <v>0</v>
      </c>
      <c r="H18" s="2903">
        <f>'7-11л. РАСКЛАДКА'!S195</f>
        <v>0</v>
      </c>
      <c r="I18" s="2903">
        <f>'7-11л. РАСКЛАДКА'!S252</f>
        <v>0</v>
      </c>
      <c r="J18" s="2903">
        <f>'7-11л. РАСКЛАДКА'!S308</f>
        <v>0</v>
      </c>
      <c r="K18" s="2903">
        <f>'7-11л. РАСКЛАДКА'!S364</f>
        <v>0</v>
      </c>
      <c r="L18" s="2903">
        <f>'7-11л. РАСКЛАДКА'!S417</f>
        <v>11.25</v>
      </c>
      <c r="M18" s="2903">
        <f>'7-11л. РАСКЛАДКА'!S471</f>
        <v>25</v>
      </c>
      <c r="N18" s="2817">
        <f>'7-11л. РАСКЛАДКА'!S524</f>
        <v>0</v>
      </c>
      <c r="O18" s="2826">
        <f t="shared" si="0"/>
        <v>61.25</v>
      </c>
      <c r="P18" s="2905">
        <f t="shared" si="2"/>
        <v>16.666666666666671</v>
      </c>
      <c r="Q18" s="2826">
        <f t="shared" si="3"/>
        <v>52.5</v>
      </c>
      <c r="R18" s="2829">
        <v>15</v>
      </c>
      <c r="T18" s="270"/>
      <c r="U18" s="2830"/>
      <c r="V18" s="72"/>
      <c r="W18" s="38"/>
      <c r="X18" s="38"/>
      <c r="Y18" s="38"/>
      <c r="Z18" s="38"/>
      <c r="AA18" s="2822"/>
      <c r="AB18" s="70"/>
      <c r="AC18" s="38"/>
      <c r="AD18" s="2823"/>
      <c r="AE18" s="38"/>
      <c r="AF18" s="2857"/>
      <c r="AG18" s="38"/>
      <c r="AH18" s="38"/>
      <c r="AI18" s="38"/>
      <c r="AJ18" s="38"/>
    </row>
    <row r="19" spans="2:36">
      <c r="B19" s="1419">
        <v>10</v>
      </c>
      <c r="C19" s="2856" t="s">
        <v>490</v>
      </c>
      <c r="D19" s="2825">
        <f t="shared" si="1"/>
        <v>70</v>
      </c>
      <c r="E19" s="2815">
        <f>'7-11л. РАСКЛАДКА'!S23</f>
        <v>200</v>
      </c>
      <c r="F19" s="2903">
        <f>'7-11л. РАСКЛАДКА'!S81</f>
        <v>0</v>
      </c>
      <c r="G19" s="2903">
        <f>'7-11л. РАСКЛАДКА'!S140</f>
        <v>0</v>
      </c>
      <c r="H19" s="2903">
        <f>'7-11л. РАСКЛАДКА'!S196</f>
        <v>200</v>
      </c>
      <c r="I19" s="2903">
        <f>'7-11л. РАСКЛАДКА'!S253</f>
        <v>0</v>
      </c>
      <c r="J19" s="2903">
        <f>'7-11л. РАСКЛАДКА'!S309</f>
        <v>200</v>
      </c>
      <c r="K19" s="2903">
        <f>'7-11л. РАСКЛАДКА'!S365</f>
        <v>0</v>
      </c>
      <c r="L19" s="2903">
        <f>'7-11л. РАСКЛАДКА'!S418</f>
        <v>100</v>
      </c>
      <c r="M19" s="2903">
        <f>'7-11л. РАСКЛАДКА'!S472</f>
        <v>0</v>
      </c>
      <c r="N19" s="2817">
        <f>'7-11л. РАСКЛАДКА'!S525</f>
        <v>0</v>
      </c>
      <c r="O19" s="2826">
        <f t="shared" si="0"/>
        <v>700</v>
      </c>
      <c r="P19" s="2905">
        <f t="shared" si="2"/>
        <v>0</v>
      </c>
      <c r="Q19" s="2826">
        <f t="shared" si="3"/>
        <v>700</v>
      </c>
      <c r="R19" s="2829">
        <v>200</v>
      </c>
      <c r="T19" s="270"/>
      <c r="U19" s="2830"/>
      <c r="V19" s="72"/>
      <c r="W19" s="38"/>
      <c r="X19" s="38"/>
      <c r="Y19" s="38"/>
      <c r="Z19" s="38"/>
      <c r="AA19" s="2822"/>
      <c r="AB19" s="70"/>
      <c r="AC19" s="38"/>
      <c r="AD19" s="2823"/>
      <c r="AE19" s="38"/>
      <c r="AF19" s="2824"/>
      <c r="AG19" s="38"/>
      <c r="AH19" s="38"/>
      <c r="AI19" s="38"/>
      <c r="AJ19" s="38"/>
    </row>
    <row r="20" spans="2:36">
      <c r="B20" s="1419">
        <v>11</v>
      </c>
      <c r="C20" s="1048" t="s">
        <v>112</v>
      </c>
      <c r="D20" s="2825">
        <f t="shared" si="1"/>
        <v>24.5</v>
      </c>
      <c r="E20" s="2815">
        <f>'7-11л. РАСКЛАДКА'!S24</f>
        <v>0</v>
      </c>
      <c r="F20" s="2903">
        <f>'7-11л. РАСКЛАДКА'!S82</f>
        <v>0</v>
      </c>
      <c r="G20" s="2903">
        <f>'7-11л. РАСКЛАДКА'!S141</f>
        <v>80.34</v>
      </c>
      <c r="H20" s="2903">
        <f>'7-11л. РАСКЛАДКА'!S197</f>
        <v>66.599999999999994</v>
      </c>
      <c r="I20" s="2903">
        <f>'7-11л. РАСКЛАДКА'!S254</f>
        <v>34.4</v>
      </c>
      <c r="J20" s="2903">
        <f>'7-11л. РАСКЛАДКА'!S310</f>
        <v>0</v>
      </c>
      <c r="K20" s="2903">
        <f>'7-11л. РАСКЛАДКА'!S366</f>
        <v>0</v>
      </c>
      <c r="L20" s="2903">
        <f>'7-11л. РАСКЛАДКА'!S419</f>
        <v>0</v>
      </c>
      <c r="M20" s="2903">
        <f>'7-11л. РАСКЛАДКА'!S473</f>
        <v>63.66</v>
      </c>
      <c r="N20" s="2817">
        <f>'7-11л. РАСКЛАДКА'!S526</f>
        <v>0</v>
      </c>
      <c r="O20" s="2826">
        <f t="shared" si="0"/>
        <v>245</v>
      </c>
      <c r="P20" s="2905">
        <f t="shared" si="2"/>
        <v>0</v>
      </c>
      <c r="Q20" s="2826">
        <f t="shared" si="3"/>
        <v>245</v>
      </c>
      <c r="R20" s="2829">
        <v>70</v>
      </c>
      <c r="T20" s="270"/>
      <c r="U20" s="2859"/>
      <c r="V20" s="72"/>
      <c r="W20" s="38"/>
      <c r="X20" s="38"/>
      <c r="Y20" s="38"/>
      <c r="Z20" s="38"/>
      <c r="AA20" s="2822"/>
      <c r="AB20" s="70"/>
      <c r="AC20" s="38"/>
      <c r="AD20" s="2823"/>
      <c r="AE20" s="38"/>
      <c r="AF20" s="2824"/>
      <c r="AG20" s="38"/>
      <c r="AH20" s="38"/>
      <c r="AI20" s="38"/>
      <c r="AJ20" s="38"/>
    </row>
    <row r="21" spans="2:36">
      <c r="B21" s="1419">
        <v>12</v>
      </c>
      <c r="C21" s="1048" t="s">
        <v>113</v>
      </c>
      <c r="D21" s="2825">
        <f t="shared" si="1"/>
        <v>12.25</v>
      </c>
      <c r="E21" s="2815">
        <f>'7-11л. РАСКЛАДКА'!S25</f>
        <v>36</v>
      </c>
      <c r="F21" s="2903">
        <f>'7-11л. РАСКЛАДКА'!S83</f>
        <v>0</v>
      </c>
      <c r="G21" s="2903">
        <f>'7-11л. РАСКЛАДКА'!S142</f>
        <v>0</v>
      </c>
      <c r="H21" s="2903">
        <f>'7-11л. РАСКЛАДКА'!S198</f>
        <v>0</v>
      </c>
      <c r="I21" s="2903">
        <f>'7-11л. РАСКЛАДКА'!S255</f>
        <v>0</v>
      </c>
      <c r="J21" s="2903">
        <f>'7-11л. РАСКЛАДКА'!S311</f>
        <v>0</v>
      </c>
      <c r="K21" s="2903">
        <f>'7-11л. РАСКЛАДКА'!S367</f>
        <v>86.5</v>
      </c>
      <c r="L21" s="2903">
        <f>'7-11л. РАСКЛАДКА'!S420</f>
        <v>0</v>
      </c>
      <c r="M21" s="2903">
        <f>'7-11л. РАСКЛАДКА'!S474</f>
        <v>0</v>
      </c>
      <c r="N21" s="2817">
        <f>'7-11л. РАСКЛАДКА'!S527</f>
        <v>0</v>
      </c>
      <c r="O21" s="2826">
        <f t="shared" si="0"/>
        <v>122.5</v>
      </c>
      <c r="P21" s="2905">
        <f t="shared" si="2"/>
        <v>0</v>
      </c>
      <c r="Q21" s="2826">
        <f t="shared" si="3"/>
        <v>122.5</v>
      </c>
      <c r="R21" s="2829">
        <v>35</v>
      </c>
      <c r="T21" s="270"/>
      <c r="U21" s="2830"/>
      <c r="V21" s="72"/>
      <c r="W21" s="38"/>
      <c r="X21" s="38"/>
      <c r="Y21" s="38"/>
      <c r="Z21" s="38"/>
      <c r="AA21" s="2822"/>
      <c r="AB21" s="70"/>
      <c r="AC21" s="38"/>
      <c r="AD21" s="2823"/>
      <c r="AE21" s="38"/>
      <c r="AF21" s="2824"/>
      <c r="AG21" s="38"/>
      <c r="AH21" s="38"/>
      <c r="AI21" s="38"/>
      <c r="AJ21" s="38"/>
    </row>
    <row r="22" spans="2:36" ht="14.4" customHeight="1">
      <c r="B22" s="1419">
        <v>13</v>
      </c>
      <c r="C22" s="1048" t="s">
        <v>46</v>
      </c>
      <c r="D22" s="2825">
        <f t="shared" si="1"/>
        <v>20.299999999999997</v>
      </c>
      <c r="E22" s="2815">
        <f>'7-11л. РАСКЛАДКА'!S26</f>
        <v>35</v>
      </c>
      <c r="F22" s="2903">
        <f>'7-11л. РАСКЛАДКА'!S84</f>
        <v>0</v>
      </c>
      <c r="G22" s="2903">
        <f>'7-11л. РАСКЛАДКА'!S143</f>
        <v>0</v>
      </c>
      <c r="H22" s="2903">
        <f>'7-11л. РАСКЛАДКА'!S199</f>
        <v>0</v>
      </c>
      <c r="I22" s="2903">
        <f>'7-11л. РАСКЛАДКА'!S256</f>
        <v>0</v>
      </c>
      <c r="J22" s="2903">
        <f>'7-11л. РАСКЛАДКА'!S312</f>
        <v>64.290000000000006</v>
      </c>
      <c r="K22" s="2903">
        <f>'7-11л. РАСКЛАДКА'!S368</f>
        <v>0</v>
      </c>
      <c r="L22" s="2903">
        <f>'7-11л. РАСКЛАДКА'!S421</f>
        <v>44.1</v>
      </c>
      <c r="M22" s="2903">
        <f>'7-11л. РАСКЛАДКА'!S475</f>
        <v>0</v>
      </c>
      <c r="N22" s="2817">
        <f>'7-11л. РАСКЛАДКА'!S528</f>
        <v>59</v>
      </c>
      <c r="O22" s="2826">
        <f t="shared" si="0"/>
        <v>202.39000000000001</v>
      </c>
      <c r="P22" s="2828">
        <f t="shared" si="2"/>
        <v>-0.30049261083743772</v>
      </c>
      <c r="Q22" s="2826">
        <f t="shared" si="3"/>
        <v>203</v>
      </c>
      <c r="R22" s="2829">
        <v>58</v>
      </c>
      <c r="T22" s="270"/>
      <c r="U22" s="2830"/>
      <c r="V22" s="72"/>
      <c r="W22" s="38"/>
      <c r="X22" s="38"/>
      <c r="Y22" s="38"/>
      <c r="Z22" s="38"/>
      <c r="AA22" s="2822"/>
      <c r="AB22" s="70"/>
      <c r="AC22" s="38"/>
      <c r="AD22" s="2823"/>
      <c r="AE22" s="38"/>
      <c r="AF22" s="2824"/>
      <c r="AG22" s="38"/>
      <c r="AH22" s="38"/>
      <c r="AI22" s="38"/>
      <c r="AJ22" s="38"/>
    </row>
    <row r="23" spans="2:36" ht="13.5" customHeight="1">
      <c r="B23" s="1419">
        <v>14</v>
      </c>
      <c r="C23" s="1048" t="s">
        <v>114</v>
      </c>
      <c r="D23" s="2825">
        <f t="shared" si="1"/>
        <v>10.5</v>
      </c>
      <c r="E23" s="2815">
        <f>'7-11л. РАСКЛАДКА'!S27</f>
        <v>0</v>
      </c>
      <c r="F23" s="2903">
        <f>'7-11л. РАСКЛАДКА'!S85</f>
        <v>104</v>
      </c>
      <c r="G23" s="2903">
        <f>'7-11л. РАСКЛАДКА'!S144</f>
        <v>0</v>
      </c>
      <c r="H23" s="2903">
        <f>'7-11л. РАСКЛАДКА'!S200</f>
        <v>0</v>
      </c>
      <c r="I23" s="2903">
        <f>'7-11л. РАСКЛАДКА'!S257</f>
        <v>0</v>
      </c>
      <c r="J23" s="2903">
        <f>'7-11л. РАСКЛАДКА'!S313</f>
        <v>0</v>
      </c>
      <c r="K23" s="2903">
        <f>'7-11л. РАСКЛАДКА'!S369</f>
        <v>0</v>
      </c>
      <c r="L23" s="2903">
        <f>'7-11л. РАСКЛАДКА'!S422</f>
        <v>0</v>
      </c>
      <c r="M23" s="2903">
        <f>'7-11л. РАСКЛАДКА'!S476</f>
        <v>0</v>
      </c>
      <c r="N23" s="2817">
        <f>'7-11л. РАСКЛАДКА'!S529</f>
        <v>0</v>
      </c>
      <c r="O23" s="2826">
        <f t="shared" si="0"/>
        <v>104</v>
      </c>
      <c r="P23" s="1443">
        <f t="shared" si="2"/>
        <v>-0.952380952380949</v>
      </c>
      <c r="Q23" s="2826">
        <f t="shared" si="3"/>
        <v>105</v>
      </c>
      <c r="R23" s="2829">
        <v>30</v>
      </c>
      <c r="T23" s="270"/>
      <c r="U23" s="2830"/>
      <c r="V23" s="72"/>
      <c r="W23" s="38"/>
      <c r="X23" s="38"/>
      <c r="Y23" s="38"/>
      <c r="Z23" s="38"/>
      <c r="AA23" s="2822"/>
      <c r="AB23" s="70"/>
      <c r="AC23" s="38"/>
      <c r="AD23" s="2823"/>
      <c r="AE23" s="38"/>
      <c r="AF23" s="2824"/>
      <c r="AG23" s="38"/>
      <c r="AH23" s="38"/>
      <c r="AI23" s="38"/>
      <c r="AJ23" s="38"/>
    </row>
    <row r="24" spans="2:36" ht="12" customHeight="1">
      <c r="B24" s="1419">
        <v>15</v>
      </c>
      <c r="C24" s="1048" t="s">
        <v>219</v>
      </c>
      <c r="D24" s="2825">
        <f t="shared" si="1"/>
        <v>105</v>
      </c>
      <c r="E24" s="2815">
        <f>'7-11л. РАСКЛАДКА'!S28</f>
        <v>5.49</v>
      </c>
      <c r="F24" s="2903">
        <f>'7-11л. РАСКЛАДКА'!S86</f>
        <v>0</v>
      </c>
      <c r="G24" s="2903">
        <f>'7-11л. РАСКЛАДКА'!S145</f>
        <v>200</v>
      </c>
      <c r="H24" s="2903">
        <f>'7-11л. РАСКЛАДКА'!S201</f>
        <v>69.8</v>
      </c>
      <c r="I24" s="2903">
        <f>'7-11л. РАСКЛАДКА'!S258</f>
        <v>200</v>
      </c>
      <c r="J24" s="2903">
        <f>'7-11л. РАСКЛАДКА'!S314</f>
        <v>68.400000000000006</v>
      </c>
      <c r="K24" s="2903">
        <f>'7-11л. РАСКЛАДКА'!S370</f>
        <v>100</v>
      </c>
      <c r="L24" s="2903">
        <f>'7-11л. РАСКЛАДКА'!S423</f>
        <v>83</v>
      </c>
      <c r="M24" s="2903">
        <f>'7-11л. РАСКЛАДКА'!S477</f>
        <v>67.42</v>
      </c>
      <c r="N24" s="2817">
        <f>'7-11л. РАСКЛАДКА'!S530</f>
        <v>230</v>
      </c>
      <c r="O24" s="2826">
        <f t="shared" si="0"/>
        <v>1024.1100000000001</v>
      </c>
      <c r="P24" s="1443">
        <f t="shared" si="2"/>
        <v>-2.4657142857142702</v>
      </c>
      <c r="Q24" s="2826">
        <f t="shared" si="3"/>
        <v>1050</v>
      </c>
      <c r="R24" s="2829">
        <v>300</v>
      </c>
      <c r="T24" s="2831"/>
      <c r="U24" s="2859"/>
      <c r="V24" s="72"/>
      <c r="W24" s="38"/>
      <c r="X24" s="38"/>
      <c r="Y24" s="38"/>
      <c r="Z24" s="38"/>
      <c r="AA24" s="2822"/>
      <c r="AB24" s="70"/>
      <c r="AC24" s="38"/>
      <c r="AD24" s="2823"/>
      <c r="AE24" s="38"/>
      <c r="AF24" s="2833"/>
      <c r="AG24" s="38"/>
      <c r="AH24" s="38"/>
      <c r="AI24" s="38"/>
      <c r="AJ24" s="38"/>
    </row>
    <row r="25" spans="2:36" ht="14.25" customHeight="1">
      <c r="B25" s="1419">
        <v>16</v>
      </c>
      <c r="C25" s="1048" t="s">
        <v>220</v>
      </c>
      <c r="D25" s="2825">
        <f t="shared" si="1"/>
        <v>52.5</v>
      </c>
      <c r="E25" s="2815">
        <f>'7-11л. РАСКЛАДКА'!S29</f>
        <v>0</v>
      </c>
      <c r="F25" s="2903">
        <f>'7-11л. РАСКЛАДКА'!S87</f>
        <v>0</v>
      </c>
      <c r="G25" s="2903">
        <f>'7-11л. РАСКЛАДКА'!S146</f>
        <v>0</v>
      </c>
      <c r="H25" s="2903">
        <f>'7-11л. РАСКЛАДКА'!S202</f>
        <v>0</v>
      </c>
      <c r="I25" s="2903">
        <f>'7-11л. РАСКЛАДКА'!S259</f>
        <v>0</v>
      </c>
      <c r="J25" s="2903">
        <f>'7-11л. РАСКЛАДКА'!S315</f>
        <v>0</v>
      </c>
      <c r="K25" s="2903">
        <f>'7-11л. РАСКЛАДКА'!S371</f>
        <v>0</v>
      </c>
      <c r="L25" s="2903">
        <f>'7-11л. РАСКЛАДКА'!S424</f>
        <v>0</v>
      </c>
      <c r="M25" s="2903">
        <f>'7-11л. РАСКЛАДКА'!S478</f>
        <v>0</v>
      </c>
      <c r="N25" s="2817">
        <f>'7-11л. РАСКЛАДКА'!S531</f>
        <v>0</v>
      </c>
      <c r="O25" s="2826">
        <f t="shared" si="0"/>
        <v>0</v>
      </c>
      <c r="P25" s="2828">
        <f t="shared" si="2"/>
        <v>-100</v>
      </c>
      <c r="Q25" s="2826">
        <f t="shared" si="3"/>
        <v>525</v>
      </c>
      <c r="R25" s="2829">
        <v>150</v>
      </c>
      <c r="T25" s="2831"/>
      <c r="U25" s="2859"/>
      <c r="V25" s="72"/>
      <c r="W25" s="38"/>
      <c r="X25" s="38"/>
      <c r="Y25" s="38"/>
      <c r="Z25" s="38"/>
      <c r="AA25" s="2822"/>
      <c r="AB25" s="70"/>
      <c r="AC25" s="38"/>
      <c r="AD25" s="2823"/>
      <c r="AE25" s="38"/>
      <c r="AF25" s="2912"/>
      <c r="AG25" s="38"/>
      <c r="AH25" s="2858"/>
      <c r="AI25" s="38"/>
      <c r="AJ25" s="38"/>
    </row>
    <row r="26" spans="2:36">
      <c r="B26" s="1419">
        <v>17</v>
      </c>
      <c r="C26" s="1048" t="s">
        <v>221</v>
      </c>
      <c r="D26" s="2825">
        <f t="shared" si="1"/>
        <v>17.5</v>
      </c>
      <c r="E26" s="2815">
        <f>'7-11л. РАСКЛАДКА'!S30</f>
        <v>0</v>
      </c>
      <c r="F26" s="2903">
        <f>'7-11л. РАСКЛАДКА'!S88</f>
        <v>0</v>
      </c>
      <c r="G26" s="2903">
        <f>'7-11л. РАСКЛАДКА'!S147</f>
        <v>0</v>
      </c>
      <c r="H26" s="2903">
        <f>'7-11л. РАСКЛАДКА'!S203</f>
        <v>0</v>
      </c>
      <c r="I26" s="2903">
        <f>'7-11л. РАСКЛАДКА'!S260</f>
        <v>109.7</v>
      </c>
      <c r="J26" s="2903">
        <f>'7-11л. РАСКЛАДКА'!S316</f>
        <v>0</v>
      </c>
      <c r="K26" s="2903">
        <f>'7-11л. РАСКЛАДКА'!S372</f>
        <v>0</v>
      </c>
      <c r="L26" s="2903">
        <f>'7-11л. РАСКЛАДКА'!S425</f>
        <v>38.5</v>
      </c>
      <c r="M26" s="2903">
        <f>'7-11л. РАСКЛАДКА'!S479</f>
        <v>0</v>
      </c>
      <c r="N26" s="2817">
        <f>'7-11л. РАСКЛАДКА'!S532</f>
        <v>23.8</v>
      </c>
      <c r="O26" s="2826">
        <f t="shared" si="0"/>
        <v>172</v>
      </c>
      <c r="P26" s="1443">
        <f t="shared" si="2"/>
        <v>-1.7142857142857082</v>
      </c>
      <c r="Q26" s="2826">
        <f t="shared" si="3"/>
        <v>175</v>
      </c>
      <c r="R26" s="2829">
        <v>50</v>
      </c>
      <c r="T26" s="270"/>
      <c r="U26" s="2830"/>
      <c r="V26" s="72"/>
      <c r="W26" s="38"/>
      <c r="X26" s="38"/>
      <c r="Y26" s="38"/>
      <c r="Z26" s="38"/>
      <c r="AA26" s="2822"/>
      <c r="AB26" s="70"/>
      <c r="AC26" s="38"/>
      <c r="AD26" s="2823"/>
      <c r="AE26" s="38"/>
      <c r="AF26" s="2824"/>
      <c r="AG26" s="38"/>
      <c r="AH26" s="38"/>
      <c r="AI26" s="38"/>
      <c r="AJ26" s="38"/>
    </row>
    <row r="27" spans="2:36">
      <c r="B27" s="1419">
        <v>18</v>
      </c>
      <c r="C27" s="1048" t="s">
        <v>47</v>
      </c>
      <c r="D27" s="2825">
        <f t="shared" si="1"/>
        <v>3.5</v>
      </c>
      <c r="E27" s="2815">
        <f>'7-11л. РАСКЛАДКА'!S31</f>
        <v>12.4</v>
      </c>
      <c r="F27" s="2903">
        <f>'7-11л. РАСКЛАДКА'!S89</f>
        <v>0</v>
      </c>
      <c r="G27" s="2903">
        <f>'7-11л. РАСКЛАДКА'!S148</f>
        <v>0</v>
      </c>
      <c r="H27" s="2903">
        <f>'7-11л. РАСКЛАДКА'!S204</f>
        <v>0</v>
      </c>
      <c r="I27" s="2903">
        <f>'7-11л. РАСКЛАДКА'!S261</f>
        <v>22.6</v>
      </c>
      <c r="J27" s="2903">
        <f>'7-11л. РАСКЛАДКА'!S317</f>
        <v>0</v>
      </c>
      <c r="K27" s="2903">
        <f>'7-11л. РАСКЛАДКА'!S373</f>
        <v>0</v>
      </c>
      <c r="L27" s="2903">
        <f>'7-11л. РАСКЛАДКА'!S426</f>
        <v>0</v>
      </c>
      <c r="M27" s="2903">
        <f>'7-11л. РАСКЛАДКА'!S480</f>
        <v>0</v>
      </c>
      <c r="N27" s="2817">
        <f>'7-11л. РАСКЛАДКА'!S533</f>
        <v>0</v>
      </c>
      <c r="O27" s="2826">
        <f t="shared" si="0"/>
        <v>35</v>
      </c>
      <c r="P27" s="2905">
        <f t="shared" si="2"/>
        <v>0</v>
      </c>
      <c r="Q27" s="2826">
        <f t="shared" si="3"/>
        <v>35</v>
      </c>
      <c r="R27" s="2829">
        <v>10</v>
      </c>
      <c r="T27" s="270"/>
      <c r="U27" s="2830"/>
      <c r="V27" s="72"/>
      <c r="W27" s="38"/>
      <c r="X27" s="38"/>
      <c r="Y27" s="38"/>
      <c r="Z27" s="38"/>
      <c r="AA27" s="2822"/>
      <c r="AB27" s="70"/>
      <c r="AC27" s="38"/>
      <c r="AD27" s="2823"/>
      <c r="AE27" s="38"/>
      <c r="AF27" s="2824"/>
      <c r="AG27" s="38"/>
      <c r="AH27" s="38"/>
      <c r="AI27" s="38"/>
      <c r="AJ27" s="38"/>
    </row>
    <row r="28" spans="2:36">
      <c r="B28" s="1419">
        <v>19</v>
      </c>
      <c r="C28" s="1048" t="s">
        <v>222</v>
      </c>
      <c r="D28" s="2825">
        <f t="shared" si="1"/>
        <v>3.5</v>
      </c>
      <c r="E28" s="2815">
        <f>'7-11л. РАСКЛАДКА'!S32</f>
        <v>11.25</v>
      </c>
      <c r="F28" s="2903">
        <f>'7-11л. РАСКЛАДКА'!S90</f>
        <v>20.149999999999999</v>
      </c>
      <c r="G28" s="2903">
        <f>'7-11л. РАСКЛАДКА'!S149</f>
        <v>0</v>
      </c>
      <c r="H28" s="2903">
        <f>'7-11л. РАСКЛАДКА'!S205</f>
        <v>0</v>
      </c>
      <c r="I28" s="2903">
        <f>'7-11л. РАСКЛАДКА'!S262</f>
        <v>3.6</v>
      </c>
      <c r="J28" s="2903">
        <f>'7-11л. РАСКЛАДКА'!S318</f>
        <v>0</v>
      </c>
      <c r="K28" s="2903">
        <f>'7-11л. РАСКЛАДКА'!S374</f>
        <v>0</v>
      </c>
      <c r="L28" s="2903">
        <f>'7-11л. РАСКЛАДКА'!S427</f>
        <v>0</v>
      </c>
      <c r="M28" s="2903">
        <f>'7-11л. РАСКЛАДКА'!S481</f>
        <v>0</v>
      </c>
      <c r="N28" s="2817">
        <f>'7-11л. РАСКЛАДКА'!S534</f>
        <v>0</v>
      </c>
      <c r="O28" s="2826">
        <f t="shared" si="0"/>
        <v>35</v>
      </c>
      <c r="P28" s="2905">
        <f t="shared" si="2"/>
        <v>0</v>
      </c>
      <c r="Q28" s="2826">
        <f t="shared" si="3"/>
        <v>35</v>
      </c>
      <c r="R28" s="2829">
        <v>10</v>
      </c>
      <c r="T28" s="270"/>
      <c r="U28" s="2830"/>
      <c r="V28" s="72"/>
      <c r="W28" s="38"/>
      <c r="X28" s="38"/>
      <c r="Y28" s="38"/>
      <c r="Z28" s="38"/>
      <c r="AA28" s="2822"/>
      <c r="AB28" s="70"/>
      <c r="AC28" s="38"/>
      <c r="AD28" s="2823"/>
      <c r="AE28" s="38"/>
      <c r="AF28" s="2835"/>
      <c r="AG28" s="38"/>
      <c r="AH28" s="38"/>
      <c r="AI28" s="38"/>
      <c r="AJ28" s="38"/>
    </row>
    <row r="29" spans="2:36">
      <c r="B29" s="1419">
        <v>20</v>
      </c>
      <c r="C29" s="1048" t="s">
        <v>48</v>
      </c>
      <c r="D29" s="2825">
        <f t="shared" si="1"/>
        <v>10.5</v>
      </c>
      <c r="E29" s="2815">
        <f>'7-11л. РАСКЛАДКА'!S33</f>
        <v>10</v>
      </c>
      <c r="F29" s="2903">
        <f>'7-11л. РАСКЛАДКА'!S91</f>
        <v>10.25</v>
      </c>
      <c r="G29" s="2903">
        <f>'7-11л. РАСКЛАДКА'!S150</f>
        <v>10</v>
      </c>
      <c r="H29" s="2903">
        <f>'7-11л. РАСКЛАДКА'!S206</f>
        <v>12.05</v>
      </c>
      <c r="I29" s="2903">
        <f>'7-11л. РАСКЛАДКА'!S263</f>
        <v>6</v>
      </c>
      <c r="J29" s="2903">
        <f>'7-11л. РАСКЛАДКА'!S319</f>
        <v>19.3</v>
      </c>
      <c r="K29" s="2903">
        <f>'7-11л. РАСКЛАДКА'!S375</f>
        <v>8.27</v>
      </c>
      <c r="L29" s="2903">
        <f>'7-11л. РАСКЛАДКА'!S428</f>
        <v>11.44</v>
      </c>
      <c r="M29" s="2903">
        <f>'7-11л. РАСКЛАДКА'!S482</f>
        <v>10.290000000000001</v>
      </c>
      <c r="N29" s="2817">
        <f>'7-11л. РАСКЛАДКА'!S535</f>
        <v>7.4</v>
      </c>
      <c r="O29" s="2826">
        <f t="shared" si="0"/>
        <v>105</v>
      </c>
      <c r="P29" s="2905">
        <f t="shared" si="2"/>
        <v>0</v>
      </c>
      <c r="Q29" s="2826">
        <f t="shared" si="3"/>
        <v>105</v>
      </c>
      <c r="R29" s="2829">
        <v>30</v>
      </c>
      <c r="T29" s="270"/>
      <c r="U29" s="2830"/>
      <c r="V29" s="72"/>
      <c r="W29" s="38"/>
      <c r="X29" s="38"/>
      <c r="Y29" s="38"/>
      <c r="Z29" s="38"/>
      <c r="AA29" s="2822"/>
      <c r="AB29" s="70"/>
      <c r="AC29" s="38"/>
      <c r="AD29" s="2823"/>
      <c r="AE29" s="38"/>
      <c r="AF29" s="2824"/>
      <c r="AG29" s="38"/>
      <c r="AH29" s="38"/>
      <c r="AI29" s="38"/>
      <c r="AJ29" s="38"/>
    </row>
    <row r="30" spans="2:36">
      <c r="B30" s="1419">
        <v>21</v>
      </c>
      <c r="C30" s="1048" t="s">
        <v>49</v>
      </c>
      <c r="D30" s="2825">
        <f t="shared" si="1"/>
        <v>5.25</v>
      </c>
      <c r="E30" s="2815">
        <f>'7-11л. РАСКЛАДКА'!S34</f>
        <v>4.4400000000000004</v>
      </c>
      <c r="F30" s="2903">
        <f>'7-11л. РАСКЛАДКА'!S92</f>
        <v>4</v>
      </c>
      <c r="G30" s="2903">
        <f>'7-11л. РАСКЛАДКА'!S151</f>
        <v>7</v>
      </c>
      <c r="H30" s="2903">
        <f>'7-11л. РАСКЛАДКА'!S207</f>
        <v>1.8</v>
      </c>
      <c r="I30" s="2903">
        <f>'7-11л. РАСКЛАДКА'!S264</f>
        <v>8.1</v>
      </c>
      <c r="J30" s="2903">
        <f>'7-11л. РАСКЛАДКА'!S320</f>
        <v>3</v>
      </c>
      <c r="K30" s="2903">
        <f>'7-11л. РАСКЛАДКА'!S376</f>
        <v>7</v>
      </c>
      <c r="L30" s="2903">
        <f>'7-11л. РАСКЛАДКА'!S429</f>
        <v>7.1</v>
      </c>
      <c r="M30" s="2903">
        <f>'7-11л. РАСКЛАДКА'!S483</f>
        <v>3</v>
      </c>
      <c r="N30" s="2817">
        <f>'7-11л. РАСКЛАДКА'!S536</f>
        <v>7</v>
      </c>
      <c r="O30" s="2826">
        <f t="shared" si="0"/>
        <v>52.440000000000005</v>
      </c>
      <c r="P30" s="1443">
        <f t="shared" si="2"/>
        <v>-0.11428571428569967</v>
      </c>
      <c r="Q30" s="2826">
        <f t="shared" si="3"/>
        <v>52.5</v>
      </c>
      <c r="R30" s="2829">
        <v>15</v>
      </c>
      <c r="T30" s="270"/>
      <c r="U30" s="2830"/>
      <c r="V30" s="72"/>
      <c r="W30" s="38"/>
      <c r="X30" s="38"/>
      <c r="Y30" s="38"/>
      <c r="Z30" s="38"/>
      <c r="AA30" s="2822"/>
      <c r="AB30" s="70"/>
      <c r="AC30" s="38"/>
      <c r="AD30" s="2823"/>
      <c r="AE30" s="38"/>
      <c r="AF30" s="2835"/>
      <c r="AG30" s="38"/>
      <c r="AH30" s="38"/>
      <c r="AI30" s="38"/>
      <c r="AJ30" s="38"/>
    </row>
    <row r="31" spans="2:36" ht="12" customHeight="1">
      <c r="B31" s="1419">
        <v>22</v>
      </c>
      <c r="C31" s="1048" t="s">
        <v>223</v>
      </c>
      <c r="D31" s="2825">
        <f t="shared" si="1"/>
        <v>14</v>
      </c>
      <c r="E31" s="2815">
        <f>'7-11л. РАСКЛАДКА'!S35</f>
        <v>5.2240000000000002</v>
      </c>
      <c r="F31" s="2903">
        <f>'7-11л. РАСКЛАДКА'!S93</f>
        <v>0</v>
      </c>
      <c r="G31" s="2903">
        <f>'7-11л. РАСКЛАДКА'!S152</f>
        <v>0</v>
      </c>
      <c r="H31" s="2903">
        <f>'7-11л. РАСКЛАДКА'!S208</f>
        <v>11.64</v>
      </c>
      <c r="I31" s="2903">
        <f>'7-11л. РАСКЛАДКА'!S265</f>
        <v>13.280000000000001</v>
      </c>
      <c r="J31" s="2903">
        <f>'7-11л. РАСКЛАДКА'!S321</f>
        <v>0</v>
      </c>
      <c r="K31" s="2903">
        <f>'7-11л. РАСКЛАДКА'!S377</f>
        <v>0</v>
      </c>
      <c r="L31" s="2903">
        <f>'7-11л. РАСКЛАДКА'!S430</f>
        <v>7.4</v>
      </c>
      <c r="M31" s="2903">
        <f>'7-11л. РАСКЛАДКА'!S484</f>
        <v>76.8</v>
      </c>
      <c r="N31" s="2817">
        <f>'7-11л. РАСКЛАДКА'!S537</f>
        <v>21.7</v>
      </c>
      <c r="O31" s="2826">
        <f t="shared" si="0"/>
        <v>136.04399999999998</v>
      </c>
      <c r="P31" s="1443">
        <f t="shared" si="2"/>
        <v>-2.8257142857142981</v>
      </c>
      <c r="Q31" s="2826">
        <f t="shared" si="3"/>
        <v>140</v>
      </c>
      <c r="R31" s="2829">
        <v>40</v>
      </c>
      <c r="T31" s="270"/>
      <c r="U31" s="2830"/>
      <c r="V31" s="72"/>
      <c r="W31" s="38"/>
      <c r="X31" s="38"/>
      <c r="Y31" s="38"/>
      <c r="Z31" s="38"/>
      <c r="AA31" s="2822"/>
      <c r="AB31" s="70"/>
      <c r="AC31" s="38"/>
      <c r="AD31" s="2823"/>
      <c r="AE31" s="38"/>
      <c r="AF31" s="2824"/>
      <c r="AG31" s="38"/>
      <c r="AH31" s="38"/>
      <c r="AI31" s="38"/>
      <c r="AJ31" s="38"/>
    </row>
    <row r="32" spans="2:36" ht="13.5" customHeight="1">
      <c r="B32" s="1419">
        <v>23</v>
      </c>
      <c r="C32" s="1048" t="s">
        <v>50</v>
      </c>
      <c r="D32" s="2825">
        <f t="shared" si="1"/>
        <v>10.5</v>
      </c>
      <c r="E32" s="2815">
        <f>'7-11л. РАСКЛАДКА'!S36</f>
        <v>0</v>
      </c>
      <c r="F32" s="2903">
        <f>'7-11л. РАСКЛАДКА'!S94</f>
        <v>8.1999999999999993</v>
      </c>
      <c r="G32" s="2903">
        <f>'7-11л. РАСКЛАДКА'!S153</f>
        <v>12.72</v>
      </c>
      <c r="H32" s="2903">
        <f>'7-11л. РАСКЛАДКА'!S209</f>
        <v>0</v>
      </c>
      <c r="I32" s="2903">
        <f>'7-11л. РАСКЛАДКА'!S266</f>
        <v>19.84</v>
      </c>
      <c r="J32" s="2903">
        <f>'7-11л. РАСКЛАДКА'!S322</f>
        <v>3</v>
      </c>
      <c r="K32" s="2903">
        <f>'7-11л. РАСКЛАДКА'!S378</f>
        <v>11.5</v>
      </c>
      <c r="L32" s="2903">
        <f>'7-11л. РАСКЛАДКА'!S431</f>
        <v>20.68</v>
      </c>
      <c r="M32" s="2903">
        <f>'7-11л. РАСКЛАДКА'!S485</f>
        <v>7.72</v>
      </c>
      <c r="N32" s="2817">
        <f>'7-11л. РАСКЛАДКА'!S538</f>
        <v>12.24</v>
      </c>
      <c r="O32" s="2826">
        <f t="shared" si="0"/>
        <v>95.899999999999991</v>
      </c>
      <c r="P32" s="2828">
        <f t="shared" si="2"/>
        <v>-8.6666666666666714</v>
      </c>
      <c r="Q32" s="2826">
        <f t="shared" si="3"/>
        <v>105</v>
      </c>
      <c r="R32" s="2829">
        <v>30</v>
      </c>
      <c r="T32" s="270"/>
      <c r="U32" s="2830"/>
      <c r="V32" s="72"/>
      <c r="W32" s="38"/>
      <c r="X32" s="38"/>
      <c r="Y32" s="38"/>
      <c r="Z32" s="38"/>
      <c r="AA32" s="2822"/>
      <c r="AB32" s="70"/>
      <c r="AC32" s="38"/>
      <c r="AD32" s="2823"/>
      <c r="AE32" s="38"/>
      <c r="AF32" s="2824"/>
      <c r="AG32" s="38"/>
      <c r="AH32" s="38"/>
      <c r="AI32" s="38"/>
      <c r="AJ32" s="38"/>
    </row>
    <row r="33" spans="2:36" ht="14.4" customHeight="1">
      <c r="B33" s="1419">
        <v>24</v>
      </c>
      <c r="C33" s="1048" t="s">
        <v>51</v>
      </c>
      <c r="D33" s="2825">
        <f t="shared" si="1"/>
        <v>3.5</v>
      </c>
      <c r="E33" s="2815">
        <f>'7-11л. РАСКЛАДКА'!S37</f>
        <v>0</v>
      </c>
      <c r="F33" s="2903">
        <f>'7-11л. РАСКЛАДКА'!S95</f>
        <v>0</v>
      </c>
      <c r="G33" s="2903">
        <f>'7-11л. РАСКЛАДКА'!S154</f>
        <v>0</v>
      </c>
      <c r="H33" s="2903">
        <f>'7-11л. РАСКЛАДКА'!S210</f>
        <v>0</v>
      </c>
      <c r="I33" s="2903">
        <f>'7-11л. РАСКЛАДКА'!S267</f>
        <v>0</v>
      </c>
      <c r="J33" s="2903">
        <f>'7-11л. РАСКЛАДКА'!S323</f>
        <v>0</v>
      </c>
      <c r="K33" s="2903">
        <f>'7-11л. РАСКЛАДКА'!S379</f>
        <v>30</v>
      </c>
      <c r="L33" s="2903">
        <f>'7-11л. РАСКЛАДКА'!S432</f>
        <v>0</v>
      </c>
      <c r="M33" s="2903">
        <f>'7-11л. РАСКЛАДКА'!S486</f>
        <v>0</v>
      </c>
      <c r="N33" s="2817">
        <f>'7-11л. РАСКЛАДКА'!S539</f>
        <v>0</v>
      </c>
      <c r="O33" s="2826">
        <f t="shared" si="0"/>
        <v>30</v>
      </c>
      <c r="P33" s="2828">
        <f t="shared" si="2"/>
        <v>-14.285714285714292</v>
      </c>
      <c r="Q33" s="2826">
        <f t="shared" si="3"/>
        <v>35</v>
      </c>
      <c r="R33" s="2829">
        <v>10</v>
      </c>
      <c r="T33" s="270"/>
      <c r="U33" s="2830"/>
      <c r="V33" s="72"/>
      <c r="W33" s="38"/>
      <c r="X33" s="38"/>
      <c r="Y33" s="38"/>
      <c r="Z33" s="38"/>
      <c r="AA33" s="2822"/>
      <c r="AB33" s="70"/>
      <c r="AC33" s="38"/>
      <c r="AD33" s="2823"/>
      <c r="AE33" s="38"/>
      <c r="AF33" s="2824"/>
      <c r="AG33" s="38"/>
      <c r="AH33" s="38"/>
      <c r="AI33" s="38"/>
      <c r="AJ33" s="38"/>
    </row>
    <row r="34" spans="2:36" ht="12" customHeight="1">
      <c r="B34" s="1419">
        <v>25</v>
      </c>
      <c r="C34" s="1048" t="s">
        <v>52</v>
      </c>
      <c r="D34" s="2825">
        <f t="shared" si="1"/>
        <v>0.35000000000000003</v>
      </c>
      <c r="E34" s="2815">
        <f>'7-11л. РАСКЛАДКА'!S38</f>
        <v>0</v>
      </c>
      <c r="F34" s="2903">
        <f>'7-11л. РАСКЛАДКА'!S96</f>
        <v>0</v>
      </c>
      <c r="G34" s="2903">
        <f>'7-11л. РАСКЛАДКА'!S155</f>
        <v>0</v>
      </c>
      <c r="H34" s="2903">
        <f>'7-11л. РАСКЛАДКА'!S211</f>
        <v>0</v>
      </c>
      <c r="I34" s="2903">
        <f>'7-11л. РАСКЛАДКА'!S268</f>
        <v>0</v>
      </c>
      <c r="J34" s="2903">
        <f>'7-11л. РАСКЛАДКА'!S324</f>
        <v>0</v>
      </c>
      <c r="K34" s="2903">
        <f>'7-11л. РАСКЛАДКА'!S380</f>
        <v>1</v>
      </c>
      <c r="L34" s="2903">
        <f>'7-11л. РАСКЛАДКА'!S433</f>
        <v>0</v>
      </c>
      <c r="M34" s="2903">
        <f>'7-11л. РАСКЛАДКА'!S487</f>
        <v>0</v>
      </c>
      <c r="N34" s="2817">
        <f>'7-11л. РАСКЛАДКА'!S540</f>
        <v>0</v>
      </c>
      <c r="O34" s="2826">
        <f t="shared" si="0"/>
        <v>1</v>
      </c>
      <c r="P34" s="2828">
        <f t="shared" si="2"/>
        <v>-71.428571428571431</v>
      </c>
      <c r="Q34" s="2826">
        <f t="shared" si="3"/>
        <v>3.5</v>
      </c>
      <c r="R34" s="2829">
        <v>1</v>
      </c>
      <c r="T34" s="270"/>
      <c r="U34" s="2859"/>
      <c r="V34" s="72"/>
      <c r="W34" s="38"/>
      <c r="X34" s="38"/>
      <c r="Y34" s="38"/>
      <c r="Z34" s="38"/>
      <c r="AA34" s="2822"/>
      <c r="AB34" s="70"/>
      <c r="AC34" s="38"/>
      <c r="AD34" s="2823"/>
      <c r="AE34" s="38"/>
      <c r="AF34" s="2857"/>
      <c r="AG34" s="38"/>
      <c r="AH34" s="38"/>
      <c r="AI34" s="38"/>
      <c r="AJ34" s="38"/>
    </row>
    <row r="35" spans="2:36" ht="15.75" customHeight="1">
      <c r="B35" s="1419">
        <v>26</v>
      </c>
      <c r="C35" s="1048" t="s">
        <v>224</v>
      </c>
      <c r="D35" s="2825">
        <f t="shared" si="1"/>
        <v>0.35000000000000003</v>
      </c>
      <c r="E35" s="2815">
        <f>'7-11л. РАСКЛАДКА'!S39</f>
        <v>0</v>
      </c>
      <c r="F35" s="2903">
        <f>'7-11л. РАСКЛАДКА'!S97</f>
        <v>0</v>
      </c>
      <c r="G35" s="2903">
        <f>'7-11л. РАСКЛАДКА'!S156</f>
        <v>0</v>
      </c>
      <c r="H35" s="2903">
        <f>'7-11л. РАСКЛАДКА'!S212</f>
        <v>0</v>
      </c>
      <c r="I35" s="2903">
        <f>'7-11л. РАСКЛАДКА'!S269</f>
        <v>4</v>
      </c>
      <c r="J35" s="2903">
        <f>'7-11л. РАСКЛАДКА'!S325</f>
        <v>0</v>
      </c>
      <c r="K35" s="2903">
        <f>'7-11л. РАСКЛАДКА'!S381</f>
        <v>0</v>
      </c>
      <c r="L35" s="2903">
        <f>'7-11л. РАСКЛАДКА'!S434</f>
        <v>0</v>
      </c>
      <c r="M35" s="2903">
        <f>'7-11л. РАСКЛАДКА'!S488</f>
        <v>0</v>
      </c>
      <c r="N35" s="2817">
        <f>'7-11л. РАСКЛАДКА'!S541</f>
        <v>0</v>
      </c>
      <c r="O35" s="2826">
        <f t="shared" si="0"/>
        <v>4</v>
      </c>
      <c r="P35" s="1443">
        <f t="shared" si="2"/>
        <v>14.285714285714292</v>
      </c>
      <c r="Q35" s="2826">
        <f t="shared" si="3"/>
        <v>3.5</v>
      </c>
      <c r="R35" s="2829">
        <v>1</v>
      </c>
      <c r="T35" s="270"/>
      <c r="U35" s="2830"/>
      <c r="V35" s="72"/>
      <c r="W35" s="38"/>
      <c r="X35" s="38"/>
      <c r="Y35" s="38"/>
      <c r="Z35" s="38"/>
      <c r="AA35" s="2822"/>
      <c r="AB35" s="70"/>
      <c r="AC35" s="38"/>
      <c r="AD35" s="2823"/>
      <c r="AE35" s="38"/>
      <c r="AF35" s="2824"/>
      <c r="AG35" s="38"/>
      <c r="AH35" s="38"/>
      <c r="AI35" s="38"/>
      <c r="AJ35" s="38"/>
    </row>
    <row r="36" spans="2:36" ht="12" customHeight="1">
      <c r="B36" s="1419">
        <v>27</v>
      </c>
      <c r="C36" s="1048" t="s">
        <v>115</v>
      </c>
      <c r="D36" s="2825">
        <f t="shared" si="1"/>
        <v>0.70000000000000007</v>
      </c>
      <c r="E36" s="2815">
        <f>'7-11л. РАСКЛАДКА'!S40</f>
        <v>0</v>
      </c>
      <c r="F36" s="2903">
        <f>'7-11л. РАСКЛАДКА'!S98</f>
        <v>0</v>
      </c>
      <c r="G36" s="2903">
        <f>'7-11л. РАСКЛАДКА'!S157</f>
        <v>3</v>
      </c>
      <c r="H36" s="2903">
        <f>'7-11л. РАСКЛАДКА'!S213</f>
        <v>0</v>
      </c>
      <c r="I36" s="2903">
        <f>'7-11л. РАСКЛАДКА'!S270</f>
        <v>0</v>
      </c>
      <c r="J36" s="2903">
        <f>'7-11л. РАСКЛАДКА'!S326</f>
        <v>0</v>
      </c>
      <c r="K36" s="2903">
        <f>'7-11л. РАСКЛАДКА'!S382</f>
        <v>0</v>
      </c>
      <c r="L36" s="2903">
        <f>'7-11л. РАСКЛАДКА'!S435</f>
        <v>0</v>
      </c>
      <c r="M36" s="2903">
        <f>'7-11л. РАСКЛАДКА'!S489</f>
        <v>0</v>
      </c>
      <c r="N36" s="2817">
        <f>'7-11л. РАСКЛАДКА'!S542</f>
        <v>3</v>
      </c>
      <c r="O36" s="2826">
        <f t="shared" si="0"/>
        <v>6</v>
      </c>
      <c r="P36" s="2828">
        <f t="shared" si="2"/>
        <v>-14.285714285714292</v>
      </c>
      <c r="Q36" s="2826">
        <f t="shared" si="3"/>
        <v>7</v>
      </c>
      <c r="R36" s="2829">
        <v>2</v>
      </c>
      <c r="T36" s="270"/>
      <c r="U36" s="2859"/>
      <c r="V36" s="72"/>
      <c r="W36" s="38"/>
      <c r="X36" s="38"/>
      <c r="Y36" s="38"/>
      <c r="Z36" s="38"/>
      <c r="AA36" s="2822"/>
      <c r="AB36" s="70"/>
      <c r="AC36" s="38"/>
      <c r="AD36" s="2823"/>
      <c r="AE36" s="38"/>
      <c r="AF36" s="2913"/>
      <c r="AG36" s="38"/>
      <c r="AH36" s="38"/>
      <c r="AI36" s="38"/>
      <c r="AJ36" s="38"/>
    </row>
    <row r="37" spans="2:36" ht="12" hidden="1" customHeight="1">
      <c r="B37" s="1419">
        <v>28</v>
      </c>
      <c r="C37" s="1048" t="s">
        <v>53</v>
      </c>
      <c r="D37" s="2825">
        <f t="shared" si="1"/>
        <v>7.0000000000000007E-2</v>
      </c>
      <c r="E37" s="2815">
        <f>'7-11л. РАСКЛАДКА'!S41</f>
        <v>0</v>
      </c>
      <c r="F37" s="2903">
        <f>'7-11л. РАСКЛАДКА'!S99</f>
        <v>0</v>
      </c>
      <c r="G37" s="2903">
        <f>'7-11л. РАСКЛАДКА'!S158</f>
        <v>0</v>
      </c>
      <c r="H37" s="2903">
        <f>'7-11л. РАСКЛАДКА'!S214</f>
        <v>0</v>
      </c>
      <c r="I37" s="2903">
        <f>'7-11л. РАСКЛАДКА'!S271</f>
        <v>0</v>
      </c>
      <c r="J37" s="2903">
        <f>'7-11л. РАСКЛАДКА'!S327</f>
        <v>0</v>
      </c>
      <c r="K37" s="2903">
        <f>'7-11л. РАСКЛАДКА'!S383</f>
        <v>0</v>
      </c>
      <c r="L37" s="2903">
        <f>'7-11л. РАСКЛАДКА'!S436</f>
        <v>0</v>
      </c>
      <c r="M37" s="2903">
        <f>'7-11л. РАСКЛАДКА'!S490</f>
        <v>0</v>
      </c>
      <c r="N37" s="2817">
        <f>'7-11л. РАСКЛАДКА'!S543</f>
        <v>0</v>
      </c>
      <c r="O37" s="2826">
        <f t="shared" si="0"/>
        <v>0</v>
      </c>
      <c r="P37" s="2828">
        <f t="shared" si="2"/>
        <v>-100</v>
      </c>
      <c r="Q37" s="2826">
        <f t="shared" si="3"/>
        <v>0.70000000000000007</v>
      </c>
      <c r="R37" s="2829">
        <v>0.2</v>
      </c>
      <c r="T37" s="270"/>
      <c r="U37" s="2830"/>
      <c r="V37" s="72"/>
      <c r="W37" s="38"/>
      <c r="X37" s="38"/>
      <c r="Y37" s="38"/>
      <c r="Z37" s="38"/>
      <c r="AA37" s="2822"/>
      <c r="AB37" s="70"/>
      <c r="AC37" s="38"/>
      <c r="AD37" s="2823"/>
      <c r="AE37" s="38"/>
      <c r="AF37" s="2835"/>
      <c r="AG37" s="38"/>
      <c r="AH37" s="38"/>
      <c r="AI37" s="38"/>
      <c r="AJ37" s="38"/>
    </row>
    <row r="38" spans="2:36" ht="14.4" customHeight="1">
      <c r="B38" s="1419">
        <v>29</v>
      </c>
      <c r="C38" s="2861" t="s">
        <v>225</v>
      </c>
      <c r="D38" s="2825">
        <f t="shared" si="1"/>
        <v>1.05</v>
      </c>
      <c r="E38" s="2815">
        <f>'7-11л. РАСКЛАДКА'!S42</f>
        <v>1.05</v>
      </c>
      <c r="F38" s="2903">
        <f>'7-11л. РАСКЛАДКА'!S100</f>
        <v>1.05</v>
      </c>
      <c r="G38" s="2903">
        <f>'7-11л. РАСКЛАДКА'!S159</f>
        <v>1.05</v>
      </c>
      <c r="H38" s="2903">
        <f>'7-11л. РАСКЛАДКА'!S215</f>
        <v>1.05</v>
      </c>
      <c r="I38" s="2903">
        <f>'7-11л. РАСКЛАДКА'!S272</f>
        <v>1.05</v>
      </c>
      <c r="J38" s="2903">
        <f>'7-11л. РАСКЛАДКА'!S328</f>
        <v>1.05</v>
      </c>
      <c r="K38" s="2903">
        <f>'7-11л. РАСКЛАДКА'!S384</f>
        <v>1.05</v>
      </c>
      <c r="L38" s="2903">
        <f>'7-11л. РАСКЛАДКА'!S437</f>
        <v>1.0499999999999998</v>
      </c>
      <c r="M38" s="2903">
        <f>'7-11л. РАСКЛАДКА'!S491</f>
        <v>1.05</v>
      </c>
      <c r="N38" s="2817">
        <f>'7-11л. РАСКЛАДКА'!S544</f>
        <v>1.0499999999999998</v>
      </c>
      <c r="O38" s="2826">
        <f t="shared" si="0"/>
        <v>10.5</v>
      </c>
      <c r="P38" s="2828">
        <f t="shared" si="2"/>
        <v>0</v>
      </c>
      <c r="Q38" s="2826">
        <f t="shared" si="3"/>
        <v>10.5</v>
      </c>
      <c r="R38" s="2829">
        <v>3</v>
      </c>
      <c r="T38" s="270"/>
      <c r="U38" s="2830"/>
      <c r="V38" s="72"/>
      <c r="W38" s="38"/>
      <c r="X38" s="38"/>
      <c r="Y38" s="38"/>
      <c r="Z38" s="38"/>
      <c r="AA38" s="2822"/>
      <c r="AB38" s="70"/>
      <c r="AC38" s="38"/>
      <c r="AD38" s="2823"/>
      <c r="AE38" s="38"/>
      <c r="AF38" s="2835"/>
      <c r="AG38" s="38"/>
      <c r="AH38" s="38"/>
      <c r="AI38" s="38"/>
      <c r="AJ38" s="38"/>
    </row>
    <row r="39" spans="2:36" ht="13.5" customHeight="1">
      <c r="B39" s="1419">
        <v>30</v>
      </c>
      <c r="C39" s="1048" t="s">
        <v>116</v>
      </c>
      <c r="D39" s="2825">
        <f t="shared" si="1"/>
        <v>1.05</v>
      </c>
      <c r="E39" s="2815">
        <f>'7-11л. РАСКЛАДКА'!S43</f>
        <v>0</v>
      </c>
      <c r="F39" s="2903">
        <f>'7-11л. РАСКЛАДКА'!S101</f>
        <v>0</v>
      </c>
      <c r="G39" s="2903">
        <f>'7-11л. РАСКЛАДКА'!S160</f>
        <v>0</v>
      </c>
      <c r="H39" s="2903">
        <f>'7-11л. РАСКЛАДКА'!S216</f>
        <v>0</v>
      </c>
      <c r="I39" s="2903">
        <f>'7-11л. РАСКЛАДКА'!S273</f>
        <v>0</v>
      </c>
      <c r="J39" s="2903">
        <f>'7-11л. РАСКЛАДКА'!S329</f>
        <v>0</v>
      </c>
      <c r="K39" s="2903">
        <f>'7-11л. РАСКЛАДКА'!S385</f>
        <v>0</v>
      </c>
      <c r="L39" s="2903">
        <f>'7-11л. РАСКЛАДКА'!S438</f>
        <v>10</v>
      </c>
      <c r="M39" s="2903">
        <f>'7-11л. РАСКЛАДКА'!S492</f>
        <v>0</v>
      </c>
      <c r="N39" s="2817">
        <f>'7-11л. РАСКЛАДКА'!S545</f>
        <v>0</v>
      </c>
      <c r="O39" s="2826">
        <f t="shared" si="0"/>
        <v>10</v>
      </c>
      <c r="P39" s="1443">
        <f t="shared" si="2"/>
        <v>-4.7619047619047592</v>
      </c>
      <c r="Q39" s="2826">
        <f t="shared" si="3"/>
        <v>10.5</v>
      </c>
      <c r="R39" s="2829">
        <v>3</v>
      </c>
      <c r="T39" s="2831"/>
      <c r="U39" s="2859"/>
      <c r="V39" s="72"/>
      <c r="W39" s="38"/>
      <c r="X39" s="38"/>
      <c r="Y39" s="38"/>
      <c r="Z39" s="38"/>
      <c r="AA39" s="2822"/>
      <c r="AB39" s="70"/>
      <c r="AC39" s="38"/>
      <c r="AD39" s="2823"/>
      <c r="AE39" s="38"/>
      <c r="AF39" s="2824"/>
      <c r="AG39" s="38"/>
      <c r="AH39" s="38"/>
      <c r="AI39" s="38"/>
      <c r="AJ39" s="38"/>
    </row>
    <row r="40" spans="2:36" ht="14.25" customHeight="1">
      <c r="B40" s="1419">
        <v>31</v>
      </c>
      <c r="C40" s="1048" t="s">
        <v>117</v>
      </c>
      <c r="D40" s="2825">
        <f t="shared" si="1"/>
        <v>0.70000000000000007</v>
      </c>
      <c r="E40" s="2815">
        <f>'7-11л. РАСКЛАДКА'!S44</f>
        <v>1.0122</v>
      </c>
      <c r="F40" s="2903">
        <f>'7-11л. РАСКЛАДКА'!S102</f>
        <v>1.069</v>
      </c>
      <c r="G40" s="2903">
        <f>'7-11л. РАСКЛАДКА'!S161</f>
        <v>1.2186999999999999</v>
      </c>
      <c r="H40" s="2903">
        <f>'7-11л. РАСКЛАДКА'!S217</f>
        <v>8.0000000000000002E-3</v>
      </c>
      <c r="I40" s="2903">
        <f>'7-11л. РАСКЛАДКА'!S274</f>
        <v>0.08</v>
      </c>
      <c r="J40" s="2903">
        <f>'7-11л. РАСКЛАДКА'!S330</f>
        <v>1.7299999999999999E-2</v>
      </c>
      <c r="K40" s="2903">
        <f>'7-11л. РАСКЛАДКА'!S386</f>
        <v>2.008</v>
      </c>
      <c r="L40" s="2903">
        <f>'7-11л. РАСКЛАДКА'!S439</f>
        <v>1.04</v>
      </c>
      <c r="M40" s="2903">
        <f>'7-11л. РАСКЛАДКА'!S493</f>
        <v>1.1579999999999999</v>
      </c>
      <c r="N40" s="2817">
        <f>'7-11л. РАСКЛАДКА'!S546</f>
        <v>1.153</v>
      </c>
      <c r="O40" s="2826">
        <f t="shared" si="0"/>
        <v>8.7642000000000007</v>
      </c>
      <c r="P40" s="1443">
        <f t="shared" si="2"/>
        <v>25.202857142857155</v>
      </c>
      <c r="Q40" s="2826">
        <f t="shared" si="3"/>
        <v>7</v>
      </c>
      <c r="R40" s="2829">
        <v>2</v>
      </c>
      <c r="T40" s="2914"/>
      <c r="U40" s="2859"/>
      <c r="V40" s="72"/>
      <c r="W40" s="38"/>
      <c r="X40" s="38"/>
      <c r="Y40" s="38"/>
      <c r="Z40" s="38"/>
      <c r="AA40" s="2822"/>
      <c r="AB40" s="70"/>
      <c r="AC40" s="38"/>
      <c r="AD40" s="2823"/>
      <c r="AE40" s="38"/>
      <c r="AF40" s="2863"/>
      <c r="AG40" s="38"/>
      <c r="AH40" s="38"/>
      <c r="AI40" s="38"/>
      <c r="AJ40" s="38"/>
    </row>
    <row r="41" spans="2:36" ht="15" customHeight="1">
      <c r="B41" s="1419">
        <v>32</v>
      </c>
      <c r="C41" s="1048" t="s">
        <v>55</v>
      </c>
      <c r="D41" s="2825">
        <f t="shared" si="1"/>
        <v>26.95</v>
      </c>
      <c r="E41" s="2864">
        <f>'7-11л. МЕНЮ '!E85</f>
        <v>20.71</v>
      </c>
      <c r="F41" s="2915">
        <f>'7-11л. МЕНЮ '!E138</f>
        <v>26.273</v>
      </c>
      <c r="G41" s="2915">
        <f>'7-11л. МЕНЮ '!E198</f>
        <v>27.996000000000002</v>
      </c>
      <c r="H41" s="2915">
        <f>'7-11л. МЕНЮ '!E251</f>
        <v>26.215</v>
      </c>
      <c r="I41" s="2915">
        <f>'7-11л. МЕНЮ '!E306</f>
        <v>33.556000000000004</v>
      </c>
      <c r="J41" s="2915">
        <f>'7-11л. МЕНЮ '!E421</f>
        <v>26.777000000000001</v>
      </c>
      <c r="K41" s="2915">
        <f>'7-11л. МЕНЮ '!E475</f>
        <v>28.106000000000002</v>
      </c>
      <c r="L41" s="2915">
        <f>'7-11л. МЕНЮ '!E530</f>
        <v>28.047999999999998</v>
      </c>
      <c r="M41" s="2915">
        <f>'7-11л. МЕНЮ '!E584</f>
        <v>23.525000000000002</v>
      </c>
      <c r="N41" s="2866">
        <f>'7-11л. МЕНЮ '!E637</f>
        <v>28.294000000000004</v>
      </c>
      <c r="O41" s="2826">
        <f t="shared" si="0"/>
        <v>269.50000000000006</v>
      </c>
      <c r="P41" s="2916">
        <f t="shared" si="2"/>
        <v>0</v>
      </c>
      <c r="Q41" s="2826">
        <f t="shared" si="3"/>
        <v>269.5</v>
      </c>
      <c r="R41" s="2829">
        <v>77</v>
      </c>
      <c r="T41" s="2862"/>
      <c r="U41" s="2859"/>
      <c r="V41" s="72"/>
      <c r="W41" s="38"/>
      <c r="X41" s="38"/>
      <c r="Y41" s="38"/>
      <c r="Z41" s="38"/>
      <c r="AA41" s="2822"/>
      <c r="AB41" s="70"/>
      <c r="AC41" s="38"/>
      <c r="AD41" s="2823"/>
      <c r="AE41" s="38"/>
      <c r="AF41" s="2824"/>
      <c r="AG41" s="38"/>
      <c r="AH41" s="38"/>
      <c r="AI41" s="38"/>
      <c r="AJ41" s="38"/>
    </row>
    <row r="42" spans="2:36" ht="14.4" customHeight="1">
      <c r="B42" s="1419">
        <v>33</v>
      </c>
      <c r="C42" s="1048" t="s">
        <v>56</v>
      </c>
      <c r="D42" s="2825">
        <f t="shared" si="1"/>
        <v>27.650000000000002</v>
      </c>
      <c r="E42" s="2864">
        <f>'7-11л. МЕНЮ '!F85</f>
        <v>24.922999999999998</v>
      </c>
      <c r="F42" s="2915">
        <f>'7-11л. МЕНЮ '!F138</f>
        <v>27.602</v>
      </c>
      <c r="G42" s="2915">
        <f>'7-11л. МЕНЮ '!F198</f>
        <v>31.488</v>
      </c>
      <c r="H42" s="2915">
        <f>'7-11л. МЕНЮ '!F251</f>
        <v>26.287999999999997</v>
      </c>
      <c r="I42" s="2915">
        <f>'7-11л. МЕНЮ '!F306</f>
        <v>27.948999999999998</v>
      </c>
      <c r="J42" s="2915">
        <f>'7-11л. МЕНЮ '!F421</f>
        <v>27.722999999999995</v>
      </c>
      <c r="K42" s="2915">
        <f>'7-11л. МЕНЮ '!F475</f>
        <v>23.591000000000001</v>
      </c>
      <c r="L42" s="2915">
        <f>'7-11л. МЕНЮ '!F530</f>
        <v>27.025999999999996</v>
      </c>
      <c r="M42" s="2915">
        <f>'7-11л. МЕНЮ '!F584</f>
        <v>32.382999999999996</v>
      </c>
      <c r="N42" s="2866">
        <f>'7-11л. МЕНЮ '!F637</f>
        <v>27.527000000000001</v>
      </c>
      <c r="O42" s="2826">
        <f t="shared" si="0"/>
        <v>276.49999999999994</v>
      </c>
      <c r="P42" s="2916">
        <f t="shared" si="2"/>
        <v>0</v>
      </c>
      <c r="Q42" s="2826">
        <f t="shared" si="3"/>
        <v>276.5</v>
      </c>
      <c r="R42" s="2829">
        <v>79</v>
      </c>
      <c r="T42" s="2862"/>
      <c r="U42" s="2859"/>
      <c r="V42" s="72"/>
      <c r="W42" s="38"/>
      <c r="X42" s="38"/>
      <c r="Y42" s="38"/>
      <c r="Z42" s="38"/>
      <c r="AA42" s="2822"/>
      <c r="AB42" s="70"/>
      <c r="AC42" s="38"/>
      <c r="AD42" s="2823"/>
      <c r="AE42" s="38"/>
      <c r="AF42" s="2824"/>
      <c r="AG42" s="38"/>
      <c r="AH42" s="38"/>
      <c r="AI42" s="38"/>
      <c r="AJ42" s="38"/>
    </row>
    <row r="43" spans="2:36" ht="14.4" customHeight="1">
      <c r="B43" s="1419">
        <v>34</v>
      </c>
      <c r="C43" s="1048" t="s">
        <v>57</v>
      </c>
      <c r="D43" s="2825">
        <f t="shared" si="1"/>
        <v>117.25</v>
      </c>
      <c r="E43" s="2868">
        <f>'7-11л. МЕНЮ '!G85</f>
        <v>124.739</v>
      </c>
      <c r="F43" s="2915">
        <f>'7-11л. МЕНЮ '!G138</f>
        <v>116.45</v>
      </c>
      <c r="G43" s="2915">
        <f>'7-11л. МЕНЮ '!G198</f>
        <v>112.41400000000002</v>
      </c>
      <c r="H43" s="2915">
        <f>'7-11л. МЕНЮ '!G251</f>
        <v>123.19500000000001</v>
      </c>
      <c r="I43" s="2915">
        <f>'7-11л. МЕНЮ '!G306</f>
        <v>109.452</v>
      </c>
      <c r="J43" s="2915">
        <f>'7-11л. МЕНЮ '!G421</f>
        <v>122.09</v>
      </c>
      <c r="K43" s="2915">
        <f>'7-11л. МЕНЮ '!G475</f>
        <v>124.25400000000002</v>
      </c>
      <c r="L43" s="2915">
        <f>'7-11л. МЕНЮ '!G530</f>
        <v>116.607</v>
      </c>
      <c r="M43" s="2915">
        <f>'7-11л. МЕНЮ '!G584</f>
        <v>108.48200000000001</v>
      </c>
      <c r="N43" s="2866">
        <f>'7-11л. МЕНЮ '!G637</f>
        <v>114.81700000000001</v>
      </c>
      <c r="O43" s="2826">
        <f t="shared" si="0"/>
        <v>1172.5</v>
      </c>
      <c r="P43" s="2916">
        <f t="shared" si="2"/>
        <v>0</v>
      </c>
      <c r="Q43" s="2826">
        <f t="shared" si="3"/>
        <v>1172.5</v>
      </c>
      <c r="R43" s="2829">
        <v>335</v>
      </c>
      <c r="T43" s="2862"/>
      <c r="U43" s="2859"/>
      <c r="V43" s="72"/>
      <c r="W43" s="38"/>
      <c r="X43" s="38"/>
      <c r="Y43" s="38"/>
      <c r="Z43" s="38"/>
      <c r="AA43" s="2822"/>
      <c r="AB43" s="70"/>
      <c r="AC43" s="38"/>
      <c r="AD43" s="2823"/>
      <c r="AE43" s="38"/>
      <c r="AF43" s="2824"/>
      <c r="AG43" s="38"/>
      <c r="AH43" s="38"/>
      <c r="AI43" s="38"/>
      <c r="AJ43" s="38"/>
    </row>
    <row r="44" spans="2:36" ht="15" customHeight="1">
      <c r="B44" s="2869">
        <v>35</v>
      </c>
      <c r="C44" s="2870" t="s">
        <v>58</v>
      </c>
      <c r="D44" s="2871">
        <f t="shared" si="1"/>
        <v>822.5</v>
      </c>
      <c r="E44" s="2872">
        <f>'7-11л. МЕНЮ '!H85</f>
        <v>819.66800000000001</v>
      </c>
      <c r="F44" s="2917">
        <f>'7-11л. МЕНЮ '!H138</f>
        <v>818.81000000000006</v>
      </c>
      <c r="G44" s="2917">
        <f>'7-11л. МЕНЮ '!H198</f>
        <v>824.375</v>
      </c>
      <c r="H44" s="2917">
        <f>'7-11л. МЕНЮ '!H251</f>
        <v>826.9670000000001</v>
      </c>
      <c r="I44" s="2917">
        <f>'7-11л. МЕНЮ '!H306</f>
        <v>822.68</v>
      </c>
      <c r="J44" s="2917">
        <f>'7-11л. МЕНЮ '!H421</f>
        <v>823.17800000000011</v>
      </c>
      <c r="K44" s="2918">
        <f>'7-11л. МЕНЮ '!H475</f>
        <v>821.35599999999999</v>
      </c>
      <c r="L44" s="2917">
        <f>'7-11л. МЕНЮ '!H530</f>
        <v>821.66700000000014</v>
      </c>
      <c r="M44" s="2917">
        <f>'7-11л. МЕНЮ '!H584</f>
        <v>822.22800000000007</v>
      </c>
      <c r="N44" s="2875">
        <f>'7-11л. МЕНЮ '!H637</f>
        <v>824.07100000000014</v>
      </c>
      <c r="O44" s="2919">
        <f t="shared" si="0"/>
        <v>8225</v>
      </c>
      <c r="P44" s="2920">
        <f t="shared" si="2"/>
        <v>0</v>
      </c>
      <c r="Q44" s="2921">
        <f t="shared" si="3"/>
        <v>8225</v>
      </c>
      <c r="R44" s="2879">
        <v>2350</v>
      </c>
      <c r="T44" s="2880"/>
      <c r="U44" s="2859"/>
      <c r="V44" s="72"/>
      <c r="W44" s="38"/>
      <c r="X44" s="38"/>
      <c r="Y44" s="38"/>
      <c r="Z44" s="38"/>
      <c r="AA44" s="2881"/>
      <c r="AB44" s="70"/>
      <c r="AC44" s="38"/>
      <c r="AD44" s="2823"/>
      <c r="AE44" s="38"/>
      <c r="AF44" s="2824"/>
      <c r="AG44" s="38"/>
      <c r="AH44" s="38"/>
      <c r="AI44" s="38"/>
      <c r="AJ44" s="38"/>
    </row>
    <row r="45" spans="2:36"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</row>
    <row r="46" spans="2:36"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</row>
    <row r="47" spans="2:36" ht="13.5" customHeight="1"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</row>
    <row r="48" spans="2:36" ht="14.4" customHeight="1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T48" s="2922"/>
      <c r="X48" s="2922"/>
    </row>
    <row r="49" spans="2:21" ht="14.4" customHeight="1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</row>
    <row r="50" spans="2:21" ht="11.25" customHeight="1"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</row>
    <row r="51" spans="2:21" ht="11.25" customHeight="1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</row>
    <row r="52" spans="2:21"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</row>
    <row r="53" spans="2:21">
      <c r="B53" t="s">
        <v>230</v>
      </c>
    </row>
    <row r="54" spans="2:21">
      <c r="B54" t="s">
        <v>231</v>
      </c>
      <c r="D54" s="2735"/>
      <c r="E54" s="2735"/>
      <c r="F54" s="2735"/>
      <c r="G54" s="2735"/>
      <c r="H54" s="2735"/>
      <c r="I54" s="2735"/>
      <c r="J54" s="2735"/>
      <c r="K54" s="2735"/>
      <c r="L54" s="2735"/>
      <c r="M54" s="2735"/>
      <c r="N54" s="2735"/>
      <c r="O54" s="2735"/>
      <c r="P54" s="2735"/>
    </row>
    <row r="55" spans="2:21">
      <c r="B55" t="s">
        <v>232</v>
      </c>
      <c r="O55" s="2735"/>
      <c r="P55" s="2735"/>
    </row>
    <row r="56" spans="2:21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</row>
    <row r="57" spans="2:21">
      <c r="B57" s="1" t="s">
        <v>233</v>
      </c>
    </row>
    <row r="58" spans="2:21">
      <c r="B58" t="s">
        <v>234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</row>
    <row r="59" spans="2:21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U59" s="2909"/>
    </row>
    <row r="67" ht="13.5" customHeight="1"/>
    <row r="69" ht="13.5" customHeight="1"/>
    <row r="70" ht="12" customHeight="1"/>
    <row r="72" ht="14.4" customHeight="1"/>
    <row r="74" ht="14.4" customHeight="1"/>
    <row r="76" ht="14.4" customHeight="1"/>
    <row r="78" ht="14.4" customHeight="1"/>
    <row r="79" hidden="1"/>
    <row r="85" spans="2:44"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</row>
    <row r="86" spans="2:44"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</row>
    <row r="87" spans="2:44">
      <c r="B87" s="243"/>
      <c r="C87" s="38"/>
      <c r="D87" s="2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461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</row>
    <row r="88" spans="2:44">
      <c r="B88" s="38"/>
      <c r="C88" s="70"/>
      <c r="D88" s="72"/>
      <c r="E88" s="81"/>
      <c r="F88" s="81"/>
      <c r="G88" s="81"/>
      <c r="H88" s="81"/>
      <c r="I88" s="81"/>
      <c r="J88" s="81"/>
      <c r="K88" s="81"/>
      <c r="L88" s="81"/>
      <c r="M88" s="70"/>
      <c r="N88" s="70"/>
      <c r="O88" s="94"/>
      <c r="P88" s="94"/>
      <c r="Q88" s="70"/>
      <c r="R88" s="72"/>
      <c r="S88" s="38"/>
      <c r="T88" s="72"/>
      <c r="U88" s="70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</row>
    <row r="89" spans="2:44">
      <c r="B89" s="38"/>
      <c r="C89" s="70"/>
      <c r="D89" s="94"/>
      <c r="E89" s="81"/>
      <c r="F89" s="81"/>
      <c r="G89" s="81"/>
      <c r="H89" s="81"/>
      <c r="I89" s="81"/>
      <c r="J89" s="81"/>
      <c r="K89" s="81"/>
      <c r="L89" s="81"/>
      <c r="M89" s="70"/>
      <c r="N89" s="70"/>
      <c r="O89" s="94"/>
      <c r="P89" s="94"/>
      <c r="Q89" s="70"/>
      <c r="R89" s="72"/>
      <c r="S89" s="38"/>
      <c r="T89" s="72"/>
      <c r="U89" s="70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</row>
    <row r="90" spans="2:44">
      <c r="B90" s="38"/>
      <c r="C90" s="72"/>
      <c r="D90" s="72"/>
      <c r="E90" s="81"/>
      <c r="F90" s="81"/>
      <c r="G90" s="81"/>
      <c r="H90" s="81"/>
      <c r="I90" s="38"/>
      <c r="J90" s="38"/>
      <c r="K90" s="81"/>
      <c r="L90" s="230"/>
      <c r="M90" s="70"/>
      <c r="N90" s="70"/>
      <c r="O90" s="94"/>
      <c r="P90" s="94"/>
      <c r="Q90" s="72"/>
      <c r="R90" s="72"/>
      <c r="S90" s="38"/>
      <c r="T90" s="72"/>
      <c r="U90" s="70"/>
      <c r="V90" s="38"/>
      <c r="W90" s="38"/>
      <c r="X90" s="38"/>
      <c r="Y90" s="38"/>
      <c r="Z90" s="38"/>
      <c r="AA90" s="38"/>
      <c r="AB90" s="2799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</row>
    <row r="91" spans="2:44">
      <c r="B91" s="38"/>
      <c r="C91" s="70"/>
      <c r="D91" s="7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94"/>
      <c r="P91" s="94"/>
      <c r="Q91" s="72"/>
      <c r="R91" s="72"/>
      <c r="S91" s="38"/>
      <c r="T91" s="72"/>
      <c r="U91" s="70"/>
      <c r="V91" s="38"/>
      <c r="W91" s="38"/>
      <c r="X91" s="38"/>
      <c r="Y91" s="38"/>
      <c r="Z91" s="397"/>
      <c r="AA91" s="38"/>
      <c r="AB91" s="2799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</row>
    <row r="92" spans="2:44">
      <c r="B92" s="38"/>
      <c r="C92" s="72"/>
      <c r="D92" s="38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94"/>
      <c r="P92" s="94"/>
      <c r="Q92" s="70"/>
      <c r="R92" s="72"/>
      <c r="S92" s="38"/>
      <c r="T92" s="72"/>
      <c r="U92" s="70"/>
      <c r="V92" s="38"/>
      <c r="W92" s="38"/>
      <c r="X92" s="38"/>
      <c r="Y92" s="38"/>
      <c r="Z92" s="397"/>
      <c r="AA92" s="38"/>
      <c r="AB92" s="2804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</row>
    <row r="93" spans="2:44">
      <c r="B93" s="38"/>
      <c r="C93" s="70"/>
      <c r="D93" s="81"/>
      <c r="E93" s="70"/>
      <c r="F93" s="70"/>
      <c r="G93" s="70"/>
      <c r="H93" s="70"/>
      <c r="I93" s="30"/>
      <c r="J93" s="70"/>
      <c r="K93" s="70"/>
      <c r="L93" s="70"/>
      <c r="M93" s="70"/>
      <c r="N93" s="30"/>
      <c r="O93" s="94"/>
      <c r="P93" s="94"/>
      <c r="Q93" s="81"/>
      <c r="R93" s="72"/>
      <c r="S93" s="70"/>
      <c r="T93" s="72"/>
      <c r="U93" s="70"/>
      <c r="V93" s="38"/>
      <c r="W93" s="2810"/>
      <c r="X93" s="72"/>
      <c r="Y93" s="67"/>
      <c r="Z93" s="2811"/>
      <c r="AA93" s="38"/>
      <c r="AB93" s="2804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</row>
    <row r="94" spans="2:44">
      <c r="B94" s="67"/>
      <c r="C94" s="70"/>
      <c r="D94" s="270"/>
      <c r="E94" s="2890"/>
      <c r="F94" s="2882"/>
      <c r="G94" s="2882"/>
      <c r="H94" s="2882"/>
      <c r="I94" s="2882"/>
      <c r="J94" s="2882"/>
      <c r="K94" s="2882"/>
      <c r="L94" s="2882"/>
      <c r="M94" s="2882"/>
      <c r="N94" s="2882"/>
      <c r="O94" s="270"/>
      <c r="P94" s="72"/>
      <c r="Q94" s="72"/>
      <c r="R94" s="38"/>
      <c r="S94" s="303"/>
      <c r="T94" s="38"/>
      <c r="U94" s="38"/>
      <c r="V94" s="38"/>
      <c r="W94" s="2822"/>
      <c r="X94" s="70"/>
      <c r="Y94" s="69"/>
      <c r="Z94" s="2823"/>
      <c r="AA94" s="38"/>
      <c r="AB94" s="2883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</row>
    <row r="95" spans="2:44">
      <c r="B95" s="67"/>
      <c r="C95" s="70"/>
      <c r="D95" s="270"/>
      <c r="E95" s="2890"/>
      <c r="F95" s="2882"/>
      <c r="G95" s="2882"/>
      <c r="H95" s="2882"/>
      <c r="I95" s="2882"/>
      <c r="J95" s="2882"/>
      <c r="K95" s="2882"/>
      <c r="L95" s="2882"/>
      <c r="M95" s="2882"/>
      <c r="N95" s="2882"/>
      <c r="O95" s="2831"/>
      <c r="P95" s="2830"/>
      <c r="Q95" s="72"/>
      <c r="R95" s="38"/>
      <c r="S95" s="38"/>
      <c r="T95" s="38"/>
      <c r="U95" s="38"/>
      <c r="V95" s="38"/>
      <c r="W95" s="2822"/>
      <c r="X95" s="70"/>
      <c r="Y95" s="69"/>
      <c r="Z95" s="2823"/>
      <c r="AA95" s="38"/>
      <c r="AB95" s="2883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</row>
    <row r="96" spans="2:44">
      <c r="B96" s="67"/>
      <c r="C96" s="70"/>
      <c r="D96" s="270"/>
      <c r="E96" s="2890"/>
      <c r="F96" s="2882"/>
      <c r="G96" s="2882"/>
      <c r="H96" s="2890"/>
      <c r="I96" s="2882"/>
      <c r="J96" s="2882"/>
      <c r="K96" s="2890"/>
      <c r="L96" s="2882"/>
      <c r="M96" s="2882"/>
      <c r="N96" s="2882"/>
      <c r="O96" s="270"/>
      <c r="P96" s="2830"/>
      <c r="Q96" s="72"/>
      <c r="R96" s="38"/>
      <c r="S96" s="38"/>
      <c r="T96" s="38"/>
      <c r="U96" s="38"/>
      <c r="V96" s="38"/>
      <c r="W96" s="2822"/>
      <c r="X96" s="70"/>
      <c r="Y96" s="69"/>
      <c r="Z96" s="2823"/>
      <c r="AA96" s="38"/>
      <c r="AB96" s="2884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</row>
    <row r="97" spans="2:44">
      <c r="B97" s="67"/>
      <c r="C97" s="70"/>
      <c r="D97" s="270"/>
      <c r="E97" s="2890"/>
      <c r="F97" s="2882"/>
      <c r="G97" s="2882"/>
      <c r="H97" s="2882"/>
      <c r="I97" s="2882"/>
      <c r="J97" s="2882"/>
      <c r="K97" s="2882"/>
      <c r="L97" s="2882"/>
      <c r="M97" s="2882"/>
      <c r="N97" s="2890"/>
      <c r="O97" s="2880"/>
      <c r="P97" s="2830"/>
      <c r="Q97" s="72"/>
      <c r="R97" s="38"/>
      <c r="S97" s="38"/>
      <c r="T97" s="38"/>
      <c r="U97" s="38"/>
      <c r="V97" s="38"/>
      <c r="W97" s="2822"/>
      <c r="X97" s="70"/>
      <c r="Y97" s="69"/>
      <c r="Z97" s="2823"/>
      <c r="AA97" s="38"/>
      <c r="AB97" s="2883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</row>
    <row r="98" spans="2:44">
      <c r="B98" s="67"/>
      <c r="C98" s="70"/>
      <c r="D98" s="270"/>
      <c r="E98" s="2890"/>
      <c r="F98" s="2882"/>
      <c r="G98" s="2882"/>
      <c r="H98" s="2882"/>
      <c r="I98" s="2882"/>
      <c r="J98" s="2882"/>
      <c r="K98" s="2882"/>
      <c r="L98" s="2882"/>
      <c r="M98" s="2882"/>
      <c r="N98" s="2882"/>
      <c r="O98" s="270"/>
      <c r="P98" s="2830"/>
      <c r="Q98" s="72"/>
      <c r="R98" s="38"/>
      <c r="S98" s="38"/>
      <c r="T98" s="38"/>
      <c r="U98" s="38"/>
      <c r="V98" s="38"/>
      <c r="W98" s="2822"/>
      <c r="X98" s="70"/>
      <c r="Y98" s="69"/>
      <c r="Z98" s="2823"/>
      <c r="AA98" s="38"/>
      <c r="AB98" s="2885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</row>
    <row r="99" spans="2:44">
      <c r="B99" s="67"/>
      <c r="C99" s="70"/>
      <c r="D99" s="270"/>
      <c r="E99" s="2890"/>
      <c r="F99" s="2882"/>
      <c r="G99" s="2882"/>
      <c r="H99" s="2882"/>
      <c r="I99" s="2882"/>
      <c r="J99" s="2882"/>
      <c r="K99" s="2882"/>
      <c r="L99" s="2882"/>
      <c r="M99" s="2882"/>
      <c r="N99" s="2882"/>
      <c r="O99" s="270"/>
      <c r="P99" s="2830"/>
      <c r="Q99" s="72"/>
      <c r="R99" s="38"/>
      <c r="S99" s="38"/>
      <c r="T99" s="38"/>
      <c r="U99" s="38"/>
      <c r="V99" s="38"/>
      <c r="W99" s="2822"/>
      <c r="X99" s="70"/>
      <c r="Y99" s="69"/>
      <c r="Z99" s="2823"/>
      <c r="AA99" s="38"/>
      <c r="AB99" s="2884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</row>
    <row r="100" spans="2:44">
      <c r="B100" s="67"/>
      <c r="C100" s="70"/>
      <c r="D100" s="270"/>
      <c r="E100" s="2890"/>
      <c r="F100" s="2882"/>
      <c r="G100" s="94"/>
      <c r="H100" s="2886"/>
      <c r="I100" s="2890"/>
      <c r="J100" s="2882"/>
      <c r="K100" s="2882"/>
      <c r="L100" s="2882"/>
      <c r="M100" s="2882"/>
      <c r="N100" s="2882"/>
      <c r="O100" s="1096"/>
      <c r="P100" s="2830"/>
      <c r="Q100" s="72"/>
      <c r="R100" s="38"/>
      <c r="S100" s="38"/>
      <c r="T100" s="38"/>
      <c r="U100" s="38"/>
      <c r="V100" s="38"/>
      <c r="W100" s="2822"/>
      <c r="X100" s="70"/>
      <c r="Y100" s="69"/>
      <c r="Z100" s="2823"/>
      <c r="AA100" s="38"/>
      <c r="AB100" s="2885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</row>
    <row r="101" spans="2:44">
      <c r="B101" s="67"/>
      <c r="C101" s="70"/>
      <c r="D101" s="270"/>
      <c r="E101" s="2890"/>
      <c r="F101" s="2882"/>
      <c r="G101" s="2882"/>
      <c r="H101" s="2882"/>
      <c r="I101" s="2882"/>
      <c r="J101" s="2882"/>
      <c r="K101" s="2882"/>
      <c r="L101" s="2882"/>
      <c r="M101" s="2882"/>
      <c r="N101" s="2882"/>
      <c r="O101" s="270"/>
      <c r="P101" s="2830"/>
      <c r="Q101" s="72"/>
      <c r="R101" s="38"/>
      <c r="S101" s="38"/>
      <c r="T101" s="38"/>
      <c r="U101" s="38"/>
      <c r="V101" s="38"/>
      <c r="W101" s="2822"/>
      <c r="X101" s="70"/>
      <c r="Y101" s="69"/>
      <c r="Z101" s="2823"/>
      <c r="AA101" s="38"/>
      <c r="AB101" s="2883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</row>
    <row r="102" spans="2:44">
      <c r="B102" s="67"/>
      <c r="C102" s="70"/>
      <c r="D102" s="270"/>
      <c r="E102" s="2890"/>
      <c r="F102" s="2882"/>
      <c r="G102" s="2882"/>
      <c r="H102" s="2882"/>
      <c r="I102" s="2882"/>
      <c r="J102" s="2882"/>
      <c r="K102" s="2882"/>
      <c r="L102" s="2882"/>
      <c r="M102" s="2882"/>
      <c r="N102" s="2882"/>
      <c r="O102" s="270"/>
      <c r="P102" s="2830"/>
      <c r="Q102" s="72"/>
      <c r="R102" s="38"/>
      <c r="S102" s="38"/>
      <c r="T102" s="38"/>
      <c r="U102" s="38"/>
      <c r="V102" s="38"/>
      <c r="W102" s="2822"/>
      <c r="X102" s="70"/>
      <c r="Y102" s="69"/>
      <c r="Z102" s="2823"/>
      <c r="AA102" s="38"/>
      <c r="AB102" s="2883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</row>
    <row r="103" spans="2:44" ht="14.4" customHeight="1">
      <c r="B103" s="67"/>
      <c r="C103" s="70"/>
      <c r="D103" s="270"/>
      <c r="E103" s="2890"/>
      <c r="F103" s="2882"/>
      <c r="G103" s="2882"/>
      <c r="H103" s="2882"/>
      <c r="I103" s="2882"/>
      <c r="J103" s="2882"/>
      <c r="K103" s="2882"/>
      <c r="L103" s="2882"/>
      <c r="M103" s="2882"/>
      <c r="N103" s="2882"/>
      <c r="O103" s="270"/>
      <c r="P103" s="2830"/>
      <c r="Q103" s="72"/>
      <c r="R103" s="38"/>
      <c r="S103" s="38"/>
      <c r="T103" s="38"/>
      <c r="U103" s="38"/>
      <c r="V103" s="38"/>
      <c r="W103" s="2822"/>
      <c r="X103" s="70"/>
      <c r="Y103" s="69"/>
      <c r="Z103" s="2823"/>
      <c r="AA103" s="38"/>
      <c r="AB103" s="2883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</row>
    <row r="104" spans="2:44" ht="13.5" customHeight="1">
      <c r="B104" s="67"/>
      <c r="C104" s="70"/>
      <c r="D104" s="270"/>
      <c r="E104" s="2890"/>
      <c r="F104" s="2882"/>
      <c r="G104" s="2882"/>
      <c r="H104" s="2882"/>
      <c r="I104" s="2882"/>
      <c r="J104" s="2882"/>
      <c r="K104" s="2882"/>
      <c r="L104" s="2882"/>
      <c r="M104" s="2882"/>
      <c r="N104" s="2882"/>
      <c r="O104" s="270"/>
      <c r="P104" s="2830"/>
      <c r="Q104" s="72"/>
      <c r="R104" s="38"/>
      <c r="S104" s="38"/>
      <c r="T104" s="38"/>
      <c r="U104" s="38"/>
      <c r="V104" s="38"/>
      <c r="W104" s="2822"/>
      <c r="X104" s="70"/>
      <c r="Y104" s="69"/>
      <c r="Z104" s="2823"/>
      <c r="AA104" s="38"/>
      <c r="AB104" s="2883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</row>
    <row r="105" spans="2:44" ht="14.4" customHeight="1">
      <c r="B105" s="67"/>
      <c r="C105" s="70"/>
      <c r="D105" s="270"/>
      <c r="E105" s="2890"/>
      <c r="F105" s="2882"/>
      <c r="G105" s="2882"/>
      <c r="H105" s="2882"/>
      <c r="I105" s="2882"/>
      <c r="J105" s="2882"/>
      <c r="K105" s="2882"/>
      <c r="L105" s="2882"/>
      <c r="M105" s="2882"/>
      <c r="N105" s="2882"/>
      <c r="O105" s="270"/>
      <c r="P105" s="2830"/>
      <c r="Q105" s="72"/>
      <c r="R105" s="38"/>
      <c r="S105" s="38"/>
      <c r="T105" s="38"/>
      <c r="U105" s="38"/>
      <c r="V105" s="38"/>
      <c r="W105" s="2822"/>
      <c r="X105" s="70"/>
      <c r="Y105" s="69"/>
      <c r="Z105" s="2823"/>
      <c r="AA105" s="38"/>
      <c r="AB105" s="2883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</row>
    <row r="106" spans="2:44">
      <c r="B106" s="67"/>
      <c r="C106" s="70"/>
      <c r="D106" s="270"/>
      <c r="E106" s="2890"/>
      <c r="F106" s="2882"/>
      <c r="G106" s="2882"/>
      <c r="H106" s="2882"/>
      <c r="I106" s="2882"/>
      <c r="J106" s="2882"/>
      <c r="K106" s="2882"/>
      <c r="L106" s="2882"/>
      <c r="M106" s="2882"/>
      <c r="N106" s="2882"/>
      <c r="O106" s="270"/>
      <c r="P106" s="2830"/>
      <c r="Q106" s="72"/>
      <c r="R106" s="38"/>
      <c r="S106" s="38"/>
      <c r="T106" s="38"/>
      <c r="U106" s="38"/>
      <c r="V106" s="38"/>
      <c r="W106" s="2822"/>
      <c r="X106" s="70"/>
      <c r="Y106" s="69"/>
      <c r="Z106" s="2823"/>
      <c r="AA106" s="38"/>
      <c r="AB106" s="2883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</row>
    <row r="107" spans="2:44">
      <c r="B107" s="67"/>
      <c r="C107" s="70"/>
      <c r="D107" s="270"/>
      <c r="E107" s="2890"/>
      <c r="F107" s="2882"/>
      <c r="G107" s="2882"/>
      <c r="H107" s="2882"/>
      <c r="I107" s="2882"/>
      <c r="J107" s="2882"/>
      <c r="K107" s="2882"/>
      <c r="L107" s="2882"/>
      <c r="M107" s="2882"/>
      <c r="N107" s="2882"/>
      <c r="O107" s="270"/>
      <c r="P107" s="2830"/>
      <c r="Q107" s="72"/>
      <c r="R107" s="38"/>
      <c r="S107" s="38"/>
      <c r="T107" s="38"/>
      <c r="U107" s="38"/>
      <c r="V107" s="38"/>
      <c r="W107" s="2822"/>
      <c r="X107" s="70"/>
      <c r="Y107" s="69"/>
      <c r="Z107" s="2823"/>
      <c r="AA107" s="38"/>
      <c r="AB107" s="2883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</row>
    <row r="108" spans="2:44">
      <c r="B108" s="67"/>
      <c r="C108" s="70"/>
      <c r="D108" s="270"/>
      <c r="E108" s="2890"/>
      <c r="F108" s="2882"/>
      <c r="G108" s="2882"/>
      <c r="H108" s="2882"/>
      <c r="I108" s="2882"/>
      <c r="J108" s="2882"/>
      <c r="K108" s="2882"/>
      <c r="L108" s="2882"/>
      <c r="M108" s="2882"/>
      <c r="N108" s="2882"/>
      <c r="O108" s="270"/>
      <c r="P108" s="2830"/>
      <c r="Q108" s="72"/>
      <c r="R108" s="38"/>
      <c r="S108" s="38"/>
      <c r="T108" s="38"/>
      <c r="U108" s="38"/>
      <c r="V108" s="38"/>
      <c r="W108" s="2822"/>
      <c r="X108" s="70"/>
      <c r="Y108" s="69"/>
      <c r="Z108" s="2823"/>
      <c r="AA108" s="38"/>
      <c r="AB108" s="2884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</row>
    <row r="109" spans="2:44" ht="14.4" customHeight="1">
      <c r="B109" s="67"/>
      <c r="C109" s="70"/>
      <c r="D109" s="270"/>
      <c r="E109" s="2893"/>
      <c r="F109" s="2886"/>
      <c r="G109" s="2887"/>
      <c r="H109" s="2882"/>
      <c r="I109" s="2882"/>
      <c r="J109" s="2882"/>
      <c r="K109" s="2882"/>
      <c r="L109" s="2886"/>
      <c r="M109" s="2886"/>
      <c r="N109" s="2882"/>
      <c r="O109" s="2831"/>
      <c r="P109" s="2830"/>
      <c r="Q109" s="72"/>
      <c r="R109" s="38"/>
      <c r="S109" s="38"/>
      <c r="T109" s="38"/>
      <c r="U109" s="38"/>
      <c r="V109" s="38"/>
      <c r="W109" s="2822"/>
      <c r="X109" s="70"/>
      <c r="Y109" s="69"/>
      <c r="Z109" s="2823"/>
      <c r="AA109" s="38"/>
      <c r="AB109" s="288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</row>
    <row r="110" spans="2:44" ht="14.4" customHeight="1">
      <c r="B110" s="67"/>
      <c r="C110" s="70"/>
      <c r="D110" s="270"/>
      <c r="E110" s="2893"/>
      <c r="F110" s="2886"/>
      <c r="G110" s="2887"/>
      <c r="H110" s="2882"/>
      <c r="I110" s="2882"/>
      <c r="J110" s="2882"/>
      <c r="K110" s="2882"/>
      <c r="L110" s="2886"/>
      <c r="M110" s="2886"/>
      <c r="N110" s="2882"/>
      <c r="O110" s="270"/>
      <c r="P110" s="2830"/>
      <c r="Q110" s="72"/>
      <c r="R110" s="38"/>
      <c r="S110" s="38"/>
      <c r="T110" s="38"/>
      <c r="U110" s="38"/>
      <c r="V110" s="38"/>
      <c r="W110" s="2822"/>
      <c r="X110" s="70"/>
      <c r="Y110" s="69"/>
      <c r="Z110" s="2823"/>
      <c r="AA110" s="38"/>
      <c r="AB110" s="2883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</row>
    <row r="111" spans="2:44" ht="11.25" customHeight="1">
      <c r="B111" s="67"/>
      <c r="C111" s="70"/>
      <c r="D111" s="270"/>
      <c r="E111" s="2893"/>
      <c r="F111" s="2886"/>
      <c r="G111" s="2887"/>
      <c r="H111" s="2882"/>
      <c r="I111" s="2882"/>
      <c r="J111" s="2882"/>
      <c r="K111" s="2882"/>
      <c r="L111" s="2886"/>
      <c r="M111" s="2886"/>
      <c r="N111" s="2882"/>
      <c r="O111" s="270"/>
      <c r="P111" s="2830"/>
      <c r="Q111" s="72"/>
      <c r="R111" s="38"/>
      <c r="S111" s="38"/>
      <c r="T111" s="38"/>
      <c r="U111" s="38"/>
      <c r="V111" s="38"/>
      <c r="W111" s="2822"/>
      <c r="X111" s="70"/>
      <c r="Y111" s="69"/>
      <c r="Z111" s="2823"/>
      <c r="AA111" s="38"/>
      <c r="AB111" s="2883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</row>
    <row r="112" spans="2:44" ht="14.4" customHeight="1">
      <c r="B112" s="67"/>
      <c r="C112" s="70"/>
      <c r="D112" s="270"/>
      <c r="E112" s="2893"/>
      <c r="F112" s="2886"/>
      <c r="G112" s="2887"/>
      <c r="H112" s="2882"/>
      <c r="I112" s="2896"/>
      <c r="J112" s="2882"/>
      <c r="K112" s="2896"/>
      <c r="L112" s="2890"/>
      <c r="M112" s="2890"/>
      <c r="N112" s="2882"/>
      <c r="O112" s="270"/>
      <c r="P112" s="2830"/>
      <c r="Q112" s="72"/>
      <c r="R112" s="38"/>
      <c r="S112" s="38"/>
      <c r="T112" s="38"/>
      <c r="U112" s="38"/>
      <c r="V112" s="38"/>
      <c r="W112" s="2822"/>
      <c r="X112" s="70"/>
      <c r="Y112" s="69"/>
      <c r="Z112" s="2823"/>
      <c r="AA112" s="38"/>
      <c r="AB112" s="2885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</row>
    <row r="113" spans="2:44" ht="13.5" customHeight="1">
      <c r="B113" s="67"/>
      <c r="C113" s="70"/>
      <c r="D113" s="270"/>
      <c r="E113" s="2893"/>
      <c r="F113" s="2890"/>
      <c r="G113" s="2887"/>
      <c r="H113" s="2882"/>
      <c r="I113" s="2882"/>
      <c r="J113" s="2882"/>
      <c r="K113" s="2882"/>
      <c r="L113" s="2890"/>
      <c r="M113" s="2890"/>
      <c r="N113" s="2882"/>
      <c r="O113" s="270"/>
      <c r="P113" s="2830"/>
      <c r="Q113" s="72"/>
      <c r="R113" s="38"/>
      <c r="S113" s="38"/>
      <c r="T113" s="38"/>
      <c r="U113" s="38"/>
      <c r="V113" s="38"/>
      <c r="W113" s="2822"/>
      <c r="X113" s="70"/>
      <c r="Y113" s="69"/>
      <c r="Z113" s="2823"/>
      <c r="AA113" s="38"/>
      <c r="AB113" s="2883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</row>
    <row r="114" spans="2:44" ht="14.25" customHeight="1">
      <c r="B114" s="67"/>
      <c r="C114" s="70"/>
      <c r="D114" s="270"/>
      <c r="E114" s="2893"/>
      <c r="F114" s="2886"/>
      <c r="G114" s="2887"/>
      <c r="H114" s="2882"/>
      <c r="I114" s="2882"/>
      <c r="J114" s="2882"/>
      <c r="K114" s="2882"/>
      <c r="L114" s="2890"/>
      <c r="M114" s="2886"/>
      <c r="N114" s="2882"/>
      <c r="O114" s="270"/>
      <c r="P114" s="2830"/>
      <c r="Q114" s="72"/>
      <c r="R114" s="38"/>
      <c r="S114" s="38"/>
      <c r="T114" s="38"/>
      <c r="U114" s="38"/>
      <c r="V114" s="38"/>
      <c r="W114" s="2822"/>
      <c r="X114" s="70"/>
      <c r="Y114" s="69"/>
      <c r="Z114" s="2823"/>
      <c r="AA114" s="38"/>
      <c r="AB114" s="2883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</row>
    <row r="115" spans="2:44">
      <c r="B115" s="67"/>
      <c r="C115" s="70"/>
      <c r="D115" s="270"/>
      <c r="E115" s="2893"/>
      <c r="F115" s="2890"/>
      <c r="G115" s="2887"/>
      <c r="H115" s="2882"/>
      <c r="I115" s="2882"/>
      <c r="J115" s="2882"/>
      <c r="K115" s="2882"/>
      <c r="L115" s="2887"/>
      <c r="M115" s="2887"/>
      <c r="N115" s="94"/>
      <c r="O115" s="270"/>
      <c r="P115" s="2830"/>
      <c r="Q115" s="72"/>
      <c r="R115" s="38"/>
      <c r="S115" s="38"/>
      <c r="T115" s="38"/>
      <c r="U115" s="38"/>
      <c r="V115" s="38"/>
      <c r="W115" s="2822"/>
      <c r="X115" s="70"/>
      <c r="Y115" s="69"/>
      <c r="Z115" s="2823"/>
      <c r="AA115" s="38"/>
      <c r="AB115" s="2883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</row>
    <row r="116" spans="2:44" ht="14.25" customHeight="1">
      <c r="B116" s="67"/>
      <c r="C116" s="70"/>
      <c r="D116" s="270"/>
      <c r="E116" s="2893"/>
      <c r="F116" s="2890"/>
      <c r="G116" s="2890"/>
      <c r="H116" s="2882"/>
      <c r="I116" s="2882"/>
      <c r="J116" s="2882"/>
      <c r="K116" s="2886"/>
      <c r="L116" s="2896"/>
      <c r="M116" s="2890"/>
      <c r="N116" s="2887"/>
      <c r="O116" s="270"/>
      <c r="P116" s="2830"/>
      <c r="Q116" s="72"/>
      <c r="R116" s="38"/>
      <c r="S116" s="38"/>
      <c r="T116" s="38"/>
      <c r="U116" s="38"/>
      <c r="V116" s="38"/>
      <c r="W116" s="2822"/>
      <c r="X116" s="70"/>
      <c r="Y116" s="69"/>
      <c r="Z116" s="2823"/>
      <c r="AA116" s="38"/>
      <c r="AB116" s="2883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</row>
    <row r="117" spans="2:44">
      <c r="B117" s="67"/>
      <c r="C117" s="70"/>
      <c r="D117" s="270"/>
      <c r="E117" s="2893"/>
      <c r="F117" s="2886"/>
      <c r="G117" s="2887"/>
      <c r="H117" s="2882"/>
      <c r="I117" s="2882"/>
      <c r="J117" s="2882"/>
      <c r="K117" s="2882"/>
      <c r="L117" s="2886"/>
      <c r="M117" s="2886"/>
      <c r="N117" s="2882"/>
      <c r="O117" s="270"/>
      <c r="P117" s="2830"/>
      <c r="Q117" s="72"/>
      <c r="R117" s="38"/>
      <c r="S117" s="38"/>
      <c r="T117" s="38"/>
      <c r="U117" s="38"/>
      <c r="V117" s="38"/>
      <c r="W117" s="2822"/>
      <c r="X117" s="70"/>
      <c r="Y117" s="69"/>
      <c r="Z117" s="2823"/>
      <c r="AA117" s="38"/>
      <c r="AB117" s="2883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</row>
    <row r="118" spans="2:44" ht="11.25" customHeight="1">
      <c r="B118" s="67"/>
      <c r="C118" s="70"/>
      <c r="D118" s="270"/>
      <c r="E118" s="2893"/>
      <c r="F118" s="2890"/>
      <c r="G118" s="2887"/>
      <c r="H118" s="2882"/>
      <c r="I118" s="2882"/>
      <c r="J118" s="2882"/>
      <c r="K118" s="2882"/>
      <c r="L118" s="2887"/>
      <c r="M118" s="2887"/>
      <c r="N118" s="2882"/>
      <c r="O118" s="270"/>
      <c r="P118" s="2859"/>
      <c r="Q118" s="72"/>
      <c r="R118" s="38"/>
      <c r="S118" s="38"/>
      <c r="T118" s="38"/>
      <c r="U118" s="38"/>
      <c r="V118" s="38"/>
      <c r="W118" s="2822"/>
      <c r="X118" s="70"/>
      <c r="Y118" s="69"/>
      <c r="Z118" s="2823"/>
      <c r="AA118" s="38"/>
      <c r="AB118" s="2889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</row>
    <row r="119" spans="2:44">
      <c r="B119" s="67"/>
      <c r="C119" s="70"/>
      <c r="D119" s="270"/>
      <c r="E119" s="2893"/>
      <c r="F119" s="2886"/>
      <c r="G119" s="2887"/>
      <c r="H119" s="2882"/>
      <c r="I119" s="2882"/>
      <c r="J119" s="2882"/>
      <c r="K119" s="2882"/>
      <c r="L119" s="2887"/>
      <c r="M119" s="2887"/>
      <c r="N119" s="2882"/>
      <c r="O119" s="270"/>
      <c r="P119" s="2830"/>
      <c r="Q119" s="72"/>
      <c r="R119" s="38"/>
      <c r="S119" s="38"/>
      <c r="T119" s="38"/>
      <c r="U119" s="38"/>
      <c r="V119" s="38"/>
      <c r="W119" s="2822"/>
      <c r="X119" s="70"/>
      <c r="Y119" s="69"/>
      <c r="Z119" s="2823"/>
      <c r="AA119" s="38"/>
      <c r="AB119" s="2883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</row>
    <row r="120" spans="2:44">
      <c r="B120" s="67"/>
      <c r="C120" s="70"/>
      <c r="D120" s="270"/>
      <c r="E120" s="2893"/>
      <c r="F120" s="2887"/>
      <c r="G120" s="2890"/>
      <c r="H120" s="2882"/>
      <c r="I120" s="2882"/>
      <c r="J120" s="2882"/>
      <c r="K120" s="2882"/>
      <c r="L120" s="2896"/>
      <c r="M120" s="2890"/>
      <c r="N120" s="2882"/>
      <c r="O120" s="270"/>
      <c r="P120" s="2859"/>
      <c r="Q120" s="72"/>
      <c r="R120" s="38"/>
      <c r="S120" s="38"/>
      <c r="T120" s="38"/>
      <c r="U120" s="38"/>
      <c r="V120" s="38"/>
      <c r="W120" s="2822"/>
      <c r="X120" s="70"/>
      <c r="Y120" s="69"/>
      <c r="Z120" s="2823"/>
      <c r="AA120" s="38"/>
      <c r="AB120" s="2889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</row>
    <row r="121" spans="2:44" hidden="1">
      <c r="B121" s="67"/>
      <c r="C121" s="70"/>
      <c r="D121" s="270"/>
      <c r="E121" s="2893"/>
      <c r="F121" s="2890"/>
      <c r="G121" s="2887"/>
      <c r="H121" s="2882"/>
      <c r="I121" s="2882"/>
      <c r="J121" s="2882"/>
      <c r="K121" s="2882"/>
      <c r="L121" s="2886"/>
      <c r="M121" s="2886"/>
      <c r="N121" s="2882"/>
      <c r="O121" s="270"/>
      <c r="P121" s="2830"/>
      <c r="Q121" s="72"/>
      <c r="R121" s="38"/>
      <c r="S121" s="38"/>
      <c r="T121" s="38"/>
      <c r="U121" s="38"/>
      <c r="V121" s="38"/>
      <c r="W121" s="2822"/>
      <c r="X121" s="70"/>
      <c r="Y121" s="69"/>
      <c r="Z121" s="2823"/>
      <c r="AA121" s="38"/>
      <c r="AB121" s="2885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</row>
    <row r="122" spans="2:44">
      <c r="B122" s="67"/>
      <c r="C122" s="30"/>
      <c r="D122" s="270"/>
      <c r="E122" s="2893"/>
      <c r="F122" s="2887"/>
      <c r="G122" s="2887"/>
      <c r="H122" s="2882"/>
      <c r="I122" s="2882"/>
      <c r="J122" s="2882"/>
      <c r="K122" s="2882"/>
      <c r="L122" s="2890"/>
      <c r="M122" s="2890"/>
      <c r="N122" s="2882"/>
      <c r="O122" s="270"/>
      <c r="P122" s="2830"/>
      <c r="Q122" s="72"/>
      <c r="R122" s="38"/>
      <c r="S122" s="38"/>
      <c r="T122" s="38"/>
      <c r="U122" s="38"/>
      <c r="V122" s="38"/>
      <c r="W122" s="2822"/>
      <c r="X122" s="70"/>
      <c r="Y122" s="69"/>
      <c r="Z122" s="2823"/>
      <c r="AA122" s="38"/>
      <c r="AB122" s="2883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</row>
    <row r="123" spans="2:44">
      <c r="B123" s="67"/>
      <c r="C123" s="70"/>
      <c r="D123" s="270"/>
      <c r="E123" s="2893"/>
      <c r="F123" s="2886"/>
      <c r="G123" s="2887"/>
      <c r="H123" s="2896"/>
      <c r="I123" s="2882"/>
      <c r="J123" s="2882"/>
      <c r="K123" s="2882"/>
      <c r="L123" s="2886"/>
      <c r="M123" s="2887"/>
      <c r="N123" s="2882"/>
      <c r="O123" s="2831"/>
      <c r="P123" s="2859"/>
      <c r="Q123" s="72"/>
      <c r="R123" s="38"/>
      <c r="S123" s="38"/>
      <c r="T123" s="38"/>
      <c r="U123" s="38"/>
      <c r="V123" s="38"/>
      <c r="W123" s="2822"/>
      <c r="X123" s="70"/>
      <c r="Y123" s="69"/>
      <c r="Z123" s="2823"/>
      <c r="AA123" s="38"/>
      <c r="AB123" s="2889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</row>
    <row r="124" spans="2:44">
      <c r="B124" s="67"/>
      <c r="C124" s="70"/>
      <c r="D124" s="270"/>
      <c r="E124" s="2893"/>
      <c r="F124" s="2896"/>
      <c r="G124" s="2896"/>
      <c r="H124" s="2882"/>
      <c r="I124" s="2882"/>
      <c r="J124" s="2882"/>
      <c r="K124" s="2882"/>
      <c r="L124" s="2897"/>
      <c r="M124" s="2896"/>
      <c r="N124" s="2882"/>
      <c r="O124" s="2831"/>
      <c r="P124" s="2830"/>
      <c r="Q124" s="72"/>
      <c r="R124" s="38"/>
      <c r="S124" s="38"/>
      <c r="T124" s="38"/>
      <c r="U124" s="38"/>
      <c r="V124" s="38"/>
      <c r="W124" s="2822"/>
      <c r="X124" s="70"/>
      <c r="Y124" s="69"/>
      <c r="Z124" s="2823"/>
      <c r="AA124" s="38"/>
      <c r="AB124" s="2892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</row>
    <row r="125" spans="2:44">
      <c r="B125" s="67"/>
      <c r="C125" s="70"/>
      <c r="D125" s="270"/>
      <c r="E125" s="2893"/>
      <c r="F125" s="286"/>
      <c r="G125" s="286"/>
      <c r="H125" s="286"/>
      <c r="I125" s="286"/>
      <c r="J125" s="286"/>
      <c r="K125" s="286"/>
      <c r="L125" s="286"/>
      <c r="M125" s="286"/>
      <c r="N125" s="286"/>
      <c r="O125" s="2831"/>
      <c r="P125" s="2830"/>
      <c r="Q125" s="72"/>
      <c r="R125" s="38"/>
      <c r="S125" s="38"/>
      <c r="T125" s="38"/>
      <c r="U125" s="38"/>
      <c r="V125" s="38"/>
      <c r="W125" s="2822"/>
      <c r="X125" s="70"/>
      <c r="Y125" s="69"/>
      <c r="Z125" s="2823"/>
      <c r="AA125" s="38"/>
      <c r="AB125" s="2883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</row>
    <row r="126" spans="2:44" ht="11.25" customHeight="1">
      <c r="B126" s="67"/>
      <c r="C126" s="70"/>
      <c r="D126" s="270"/>
      <c r="E126" s="2893"/>
      <c r="F126" s="286"/>
      <c r="G126" s="286"/>
      <c r="H126" s="286"/>
      <c r="I126" s="286"/>
      <c r="J126" s="286"/>
      <c r="K126" s="286"/>
      <c r="L126" s="286"/>
      <c r="M126" s="286"/>
      <c r="N126" s="286"/>
      <c r="O126" s="2831"/>
      <c r="P126" s="2830"/>
      <c r="Q126" s="72"/>
      <c r="R126" s="38"/>
      <c r="S126" s="38"/>
      <c r="T126" s="38"/>
      <c r="U126" s="38"/>
      <c r="V126" s="38"/>
      <c r="W126" s="2822"/>
      <c r="X126" s="70"/>
      <c r="Y126" s="69"/>
      <c r="Z126" s="2823"/>
      <c r="AA126" s="38"/>
      <c r="AB126" s="2883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</row>
    <row r="127" spans="2:44" ht="14.4" customHeight="1">
      <c r="B127" s="67"/>
      <c r="C127" s="70"/>
      <c r="D127" s="270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31"/>
      <c r="P127" s="2830"/>
      <c r="Q127" s="72"/>
      <c r="R127" s="38"/>
      <c r="S127" s="38"/>
      <c r="T127" s="38"/>
      <c r="U127" s="38"/>
      <c r="V127" s="38"/>
      <c r="W127" s="2822"/>
      <c r="X127" s="70"/>
      <c r="Y127" s="69"/>
      <c r="Z127" s="2823"/>
      <c r="AA127" s="38"/>
      <c r="AB127" s="2883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</row>
    <row r="128" spans="2:44" ht="11.25" customHeight="1">
      <c r="B128" s="67"/>
      <c r="C128" s="70"/>
      <c r="D128" s="270"/>
      <c r="E128" s="286"/>
      <c r="F128" s="286"/>
      <c r="G128" s="286"/>
      <c r="H128" s="286"/>
      <c r="I128" s="286"/>
      <c r="J128" s="286"/>
      <c r="K128" s="2894"/>
      <c r="L128" s="286"/>
      <c r="M128" s="286"/>
      <c r="N128" s="286"/>
      <c r="O128" s="2880"/>
      <c r="P128" s="2830"/>
      <c r="Q128" s="72"/>
      <c r="R128" s="38"/>
      <c r="S128" s="38"/>
      <c r="T128" s="38"/>
      <c r="U128" s="38"/>
      <c r="V128" s="38"/>
      <c r="W128" s="2881"/>
      <c r="X128" s="70"/>
      <c r="Y128" s="2895"/>
      <c r="Z128" s="2823"/>
      <c r="AA128" s="38"/>
      <c r="AB128" s="2883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</row>
    <row r="129" spans="2:44"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</row>
    <row r="130" spans="2:44"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</row>
    <row r="131" spans="2:44"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</row>
    <row r="132" spans="2:44"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</row>
    <row r="133" spans="2:44"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</row>
    <row r="134" spans="2:44"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</row>
    <row r="135" spans="2:44"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</row>
    <row r="136" spans="2:44"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</row>
    <row r="137" spans="2:44"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</row>
    <row r="138" spans="2:44"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</row>
    <row r="139" spans="2:44"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</row>
    <row r="140" spans="2:44"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</row>
    <row r="141" spans="2:44"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</row>
    <row r="142" spans="2:44"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</row>
    <row r="143" spans="2:44"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</row>
    <row r="144" spans="2:44"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</row>
    <row r="145" spans="2:44"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</row>
    <row r="146" spans="2:44"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</row>
    <row r="147" spans="2:44"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</row>
    <row r="148" spans="2:44"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</row>
    <row r="149" spans="2:44" ht="13.5" customHeight="1"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</row>
    <row r="150" spans="2:44"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</row>
    <row r="151" spans="2:44" ht="14.4" customHeight="1"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</row>
    <row r="152" spans="2:44"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</row>
    <row r="153" spans="2:44" ht="14.4" customHeight="1"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</row>
    <row r="154" spans="2:44"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</row>
    <row r="155" spans="2:44"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</row>
    <row r="156" spans="2:44"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</row>
    <row r="157" spans="2:44"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</row>
    <row r="158" spans="2:44"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</row>
    <row r="159" spans="2:44" ht="10.5" customHeight="1"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</row>
    <row r="160" spans="2:44" ht="14.4" customHeight="1"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</row>
    <row r="161" spans="2:44"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</row>
    <row r="162" spans="2:44" ht="14.4" customHeight="1"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</row>
    <row r="163" spans="2:44" hidden="1"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</row>
    <row r="164" spans="2:44" ht="13.5" customHeight="1"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</row>
    <row r="165" spans="2:44" ht="14.4" customHeight="1"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</row>
    <row r="166" spans="2:44" ht="14.4" customHeight="1"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</row>
    <row r="167" spans="2:44" ht="14.4" customHeight="1"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</row>
    <row r="168" spans="2:44" ht="14.4" customHeight="1"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</row>
    <row r="169" spans="2:44" ht="11.25" customHeight="1"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</row>
    <row r="170" spans="2:44" ht="14.4" customHeight="1"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</row>
    <row r="171" spans="2:44" ht="11.25" customHeight="1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</row>
    <row r="172" spans="2:44" ht="14.4" customHeight="1"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</row>
    <row r="173" spans="2:44"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</row>
    <row r="174" spans="2:44"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</row>
    <row r="175" spans="2:44"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</row>
    <row r="176" spans="2:44"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</row>
    <row r="177" spans="2:44"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</row>
    <row r="178" spans="2:44"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</row>
    <row r="179" spans="2:44"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</row>
    <row r="180" spans="2:44"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</row>
    <row r="181" spans="2:44" ht="12" customHeight="1"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</row>
    <row r="182" spans="2:44"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</row>
    <row r="183" spans="2:44" ht="14.4" customHeight="1"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</row>
    <row r="184" spans="2:44"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</row>
    <row r="185" spans="2:44" ht="15" customHeight="1"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</row>
    <row r="186" spans="2:44"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</row>
    <row r="187" spans="2:44"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</row>
    <row r="188" spans="2:44"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</row>
    <row r="189" spans="2:44"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</row>
    <row r="190" spans="2:44"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</row>
    <row r="191" spans="2:44"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</row>
    <row r="192" spans="2:44"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</row>
    <row r="193" spans="2:44" ht="13.5" customHeight="1"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</row>
    <row r="194" spans="2:44" ht="12" customHeight="1"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</row>
    <row r="195" spans="2:44"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</row>
    <row r="196" spans="2:44" ht="13.5" customHeight="1"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</row>
    <row r="197" spans="2:44"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</row>
    <row r="198" spans="2:44"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</row>
    <row r="199" spans="2:44" ht="12" customHeight="1"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</row>
    <row r="200" spans="2:44" ht="14.4" customHeight="1"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</row>
    <row r="201" spans="2:44" ht="11.25" customHeight="1"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</row>
    <row r="202" spans="2:44" ht="12" customHeight="1"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</row>
    <row r="203" spans="2:44"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</row>
    <row r="204" spans="2:44" ht="13.5" customHeight="1"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</row>
    <row r="205" spans="2:44" ht="13.5" customHeight="1"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</row>
    <row r="206" spans="2:44" hidden="1"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</row>
    <row r="207" spans="2:44" ht="13.5" customHeight="1"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</row>
    <row r="208" spans="2:44" ht="12" customHeight="1"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</row>
    <row r="209" spans="2:44" ht="13.5" customHeight="1"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</row>
    <row r="210" spans="2:44"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</row>
    <row r="211" spans="2:44" ht="14.4" customHeight="1"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</row>
    <row r="212" spans="2:44" ht="12" customHeight="1"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</row>
    <row r="213" spans="2:44" ht="14.4" customHeight="1"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</row>
    <row r="214" spans="2:44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</row>
    <row r="215" spans="2:44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</row>
    <row r="216" spans="2:44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</row>
    <row r="217" spans="2:44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</row>
    <row r="218" spans="2:44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</row>
    <row r="219" spans="2:44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</row>
    <row r="220" spans="2:44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</row>
    <row r="221" spans="2:44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</row>
    <row r="222" spans="2:44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</row>
    <row r="223" spans="2:44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</row>
    <row r="224" spans="2:44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</row>
    <row r="225" spans="2:44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</row>
    <row r="226" spans="2:44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</row>
    <row r="227" spans="2:44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</row>
    <row r="228" spans="2:44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</row>
    <row r="229" spans="2:44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</row>
    <row r="230" spans="2:44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</row>
    <row r="231" spans="2:44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</row>
    <row r="232" spans="2:44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</row>
    <row r="233" spans="2:44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</row>
    <row r="234" spans="2:44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</row>
    <row r="235" spans="2:44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</row>
    <row r="236" spans="2:44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</row>
    <row r="237" spans="2:44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</row>
    <row r="238" spans="2:44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</row>
    <row r="239" spans="2:44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</row>
    <row r="240" spans="2:44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</row>
    <row r="241" spans="2:44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</row>
    <row r="242" spans="2:44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</row>
    <row r="243" spans="2:44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</row>
    <row r="244" spans="2:44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</row>
    <row r="245" spans="2:44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</row>
    <row r="246" spans="2:44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</row>
    <row r="247" spans="2:44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</row>
    <row r="248" spans="2:44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</row>
    <row r="249" spans="2:44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</row>
    <row r="250" spans="2:44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</row>
    <row r="251" spans="2:44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</row>
    <row r="252" spans="2:44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</row>
    <row r="253" spans="2:44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</row>
    <row r="254" spans="2:44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</row>
    <row r="255" spans="2:44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</row>
    <row r="256" spans="2:44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</row>
    <row r="257" spans="2:44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</row>
    <row r="258" spans="2:44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</row>
    <row r="259" spans="2:44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</row>
    <row r="260" spans="2:44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</row>
    <row r="261" spans="2:44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</row>
    <row r="262" spans="2:44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</row>
    <row r="263" spans="2:44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</row>
    <row r="264" spans="2:44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</row>
    <row r="265" spans="2:44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</row>
    <row r="266" spans="2:44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</row>
    <row r="267" spans="2:44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</row>
    <row r="268" spans="2:44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</row>
    <row r="269" spans="2:44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</row>
    <row r="270" spans="2:44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</row>
    <row r="271" spans="2:44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</row>
    <row r="272" spans="2:44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</row>
    <row r="273" spans="2:44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</row>
    <row r="274" spans="2:44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</row>
    <row r="275" spans="2:44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</row>
    <row r="276" spans="2:44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</row>
    <row r="277" spans="2:44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</row>
    <row r="278" spans="2:44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</row>
    <row r="279" spans="2:44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</row>
    <row r="280" spans="2:44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</row>
    <row r="281" spans="2:44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</row>
    <row r="282" spans="2:44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</row>
    <row r="283" spans="2:44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</row>
    <row r="284" spans="2:44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</row>
    <row r="285" spans="2:44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</row>
    <row r="286" spans="2:44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</row>
    <row r="287" spans="2:44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</row>
    <row r="288" spans="2:44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</row>
    <row r="289" spans="2:44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</row>
    <row r="290" spans="2:44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</row>
    <row r="291" spans="2:44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</row>
    <row r="292" spans="2:44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</row>
    <row r="293" spans="2:44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</row>
    <row r="294" spans="2:44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</row>
    <row r="295" spans="2:44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</row>
    <row r="296" spans="2:44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</row>
    <row r="297" spans="2:44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</row>
    <row r="298" spans="2:44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</row>
    <row r="299" spans="2:44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</row>
    <row r="300" spans="2:44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</row>
    <row r="301" spans="2:44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</row>
    <row r="302" spans="2:44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</row>
    <row r="303" spans="2:44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</row>
    <row r="304" spans="2:44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</row>
    <row r="305" spans="2:44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</row>
    <row r="306" spans="2:44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</row>
    <row r="307" spans="2:44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</row>
    <row r="308" spans="2:44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</row>
    <row r="309" spans="2:44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</row>
    <row r="310" spans="2:44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</row>
    <row r="311" spans="2:44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</row>
    <row r="312" spans="2:44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</row>
    <row r="313" spans="2:44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</row>
    <row r="314" spans="2:44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</row>
    <row r="315" spans="2:44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</row>
    <row r="316" spans="2:44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</row>
    <row r="317" spans="2:44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</row>
    <row r="318" spans="2:44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</row>
    <row r="319" spans="2:44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</row>
    <row r="320" spans="2:44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</row>
    <row r="321" spans="2:44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</row>
    <row r="322" spans="2:44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</row>
    <row r="323" spans="2:44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</row>
    <row r="324" spans="2:44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</row>
    <row r="325" spans="2:44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</row>
    <row r="326" spans="2:44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</row>
    <row r="327" spans="2:44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</row>
    <row r="328" spans="2:44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</row>
    <row r="329" spans="2:44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</row>
    <row r="330" spans="2:44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</row>
    <row r="331" spans="2:44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</row>
    <row r="332" spans="2:44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</row>
    <row r="333" spans="2:44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</row>
    <row r="334" spans="2:44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</row>
    <row r="335" spans="2:44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</row>
    <row r="336" spans="2:44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</row>
    <row r="337" spans="2:44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</row>
    <row r="338" spans="2:44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</row>
    <row r="339" spans="2:44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</row>
    <row r="340" spans="2:44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</row>
    <row r="341" spans="2:44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</row>
    <row r="342" spans="2:44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</row>
    <row r="343" spans="2:44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</row>
    <row r="344" spans="2:44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</row>
    <row r="345" spans="2:44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</row>
    <row r="346" spans="2:44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</row>
    <row r="347" spans="2:44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</row>
    <row r="348" spans="2:44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</row>
    <row r="349" spans="2:44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</row>
    <row r="350" spans="2:44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</row>
    <row r="351" spans="2:44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</row>
    <row r="352" spans="2:44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</row>
    <row r="353" spans="2:44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</row>
    <row r="354" spans="2:44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</row>
    <row r="355" spans="2:44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</row>
    <row r="356" spans="2:44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</row>
    <row r="357" spans="2:44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</row>
    <row r="358" spans="2:44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</row>
    <row r="359" spans="2:44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</row>
    <row r="360" spans="2:44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</row>
    <row r="361" spans="2:44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</row>
    <row r="362" spans="2:44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</row>
    <row r="363" spans="2:44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</row>
    <row r="364" spans="2:44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</row>
    <row r="365" spans="2:44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</row>
    <row r="366" spans="2:44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</row>
    <row r="367" spans="2:44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</row>
    <row r="368" spans="2:44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</row>
    <row r="369" spans="2:44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</row>
    <row r="370" spans="2:44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</row>
    <row r="371" spans="2:44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</row>
    <row r="372" spans="2:44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</row>
    <row r="373" spans="2:44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</row>
    <row r="374" spans="2:44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</row>
    <row r="375" spans="2:44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</row>
    <row r="376" spans="2:44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</row>
    <row r="377" spans="2:44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</row>
    <row r="378" spans="2:44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</row>
    <row r="379" spans="2:44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</row>
    <row r="380" spans="2:44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</row>
    <row r="381" spans="2:44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</row>
    <row r="382" spans="2:44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</row>
    <row r="383" spans="2:44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</row>
    <row r="384" spans="2:44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</row>
    <row r="385" spans="2:44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</row>
    <row r="386" spans="2:44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</row>
    <row r="387" spans="2:44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</row>
    <row r="388" spans="2:44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</row>
    <row r="389" spans="2:44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</row>
    <row r="390" spans="2:44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</row>
    <row r="391" spans="2:44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</row>
    <row r="392" spans="2:44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</row>
    <row r="393" spans="2:44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</row>
    <row r="394" spans="2:44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</row>
    <row r="395" spans="2:44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</row>
    <row r="396" spans="2:44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</row>
    <row r="397" spans="2:44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</row>
    <row r="398" spans="2:44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</row>
    <row r="399" spans="2:44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</row>
    <row r="400" spans="2:44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</row>
    <row r="401" spans="2:44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</row>
    <row r="402" spans="2:44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</row>
    <row r="403" spans="2:44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</row>
    <row r="404" spans="2:44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</row>
    <row r="405" spans="2:44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</row>
    <row r="406" spans="2:44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</row>
    <row r="407" spans="2:44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</row>
    <row r="408" spans="2:44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</row>
    <row r="409" spans="2:44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</row>
    <row r="410" spans="2:44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</row>
    <row r="411" spans="2:44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</row>
    <row r="412" spans="2:44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</row>
    <row r="413" spans="2:44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</row>
    <row r="414" spans="2:44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</row>
    <row r="415" spans="2:44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</row>
    <row r="416" spans="2:44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</row>
    <row r="417" spans="2:44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</row>
    <row r="418" spans="2:44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</row>
    <row r="419" spans="2:44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</row>
    <row r="420" spans="2:44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</row>
    <row r="421" spans="2:44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</row>
    <row r="422" spans="2:44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</row>
    <row r="423" spans="2:44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</row>
    <row r="424" spans="2:44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</row>
    <row r="425" spans="2:44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</row>
    <row r="426" spans="2:44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</row>
    <row r="427" spans="2:44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</row>
    <row r="428" spans="2:44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</row>
    <row r="429" spans="2:44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</row>
    <row r="430" spans="2:44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</row>
    <row r="431" spans="2:44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</row>
    <row r="432" spans="2:44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</row>
    <row r="433" spans="2:44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</row>
    <row r="434" spans="2:44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</row>
    <row r="435" spans="2:44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</row>
    <row r="436" spans="2:44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</row>
    <row r="437" spans="2:44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</row>
    <row r="438" spans="2:44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</row>
    <row r="439" spans="2:44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</row>
    <row r="440" spans="2:44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</row>
    <row r="441" spans="2:44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</row>
    <row r="442" spans="2:44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</row>
    <row r="443" spans="2:44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</row>
    <row r="444" spans="2:44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</row>
    <row r="445" spans="2:44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</row>
    <row r="446" spans="2:44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</row>
    <row r="447" spans="2:44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</row>
    <row r="448" spans="2:44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</row>
    <row r="449" spans="2:44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</row>
    <row r="450" spans="2:44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</row>
    <row r="451" spans="2:44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</row>
    <row r="452" spans="2:44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</row>
    <row r="453" spans="2:44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</row>
    <row r="454" spans="2:44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</row>
    <row r="455" spans="2:44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</row>
    <row r="456" spans="2:44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</row>
    <row r="457" spans="2:44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</row>
    <row r="458" spans="2:44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</row>
    <row r="459" spans="2:44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</row>
    <row r="460" spans="2:44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</row>
    <row r="461" spans="2:44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</row>
    <row r="462" spans="2:44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</row>
    <row r="463" spans="2:44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</row>
    <row r="464" spans="2:44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</row>
    <row r="465" spans="2:44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</row>
    <row r="466" spans="2:44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</row>
    <row r="467" spans="2:44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</row>
    <row r="468" spans="2:44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</row>
    <row r="469" spans="2:44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</row>
    <row r="470" spans="2:44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</row>
    <row r="471" spans="2:44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</row>
    <row r="472" spans="2:44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</row>
    <row r="473" spans="2:44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</row>
    <row r="474" spans="2:44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</row>
    <row r="475" spans="2:44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</row>
    <row r="476" spans="2:44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</row>
    <row r="477" spans="2:44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</row>
    <row r="478" spans="2:44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</row>
    <row r="479" spans="2:44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</row>
    <row r="480" spans="2:44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</row>
    <row r="481" spans="2:44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</row>
    <row r="482" spans="2:44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</row>
    <row r="483" spans="2:44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</row>
    <row r="484" spans="2:44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</row>
    <row r="485" spans="2:44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</row>
    <row r="486" spans="2:44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</row>
    <row r="487" spans="2:44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</row>
    <row r="488" spans="2:44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</row>
    <row r="489" spans="2:44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</row>
    <row r="490" spans="2:44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</row>
    <row r="491" spans="2:44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</row>
    <row r="492" spans="2:44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</row>
    <row r="493" spans="2:44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</row>
    <row r="494" spans="2:44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</row>
    <row r="495" spans="2:44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</row>
    <row r="496" spans="2:44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</row>
    <row r="497" spans="2:44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</row>
    <row r="498" spans="2:44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</row>
    <row r="499" spans="2:44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</row>
    <row r="500" spans="2:44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</row>
    <row r="501" spans="2:44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</row>
    <row r="502" spans="2:44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</row>
    <row r="503" spans="2:44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</row>
    <row r="504" spans="2:44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</row>
    <row r="505" spans="2:44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</row>
    <row r="506" spans="2:44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</row>
    <row r="507" spans="2:44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</row>
    <row r="508" spans="2:44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</row>
    <row r="509" spans="2:44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</row>
    <row r="510" spans="2:44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</row>
    <row r="511" spans="2:44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</row>
    <row r="512" spans="2:44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</row>
    <row r="513" spans="2:44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</row>
    <row r="514" spans="2:44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</row>
    <row r="515" spans="2:44"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</row>
    <row r="516" spans="2:44"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</row>
    <row r="517" spans="2:44"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</row>
    <row r="518" spans="2:44"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</row>
    <row r="519" spans="2:44"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</row>
    <row r="520" spans="2:44"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</row>
    <row r="521" spans="2:44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</row>
    <row r="522" spans="2:44"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</row>
    <row r="523" spans="2:44"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</row>
    <row r="524" spans="2:44"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</row>
    <row r="525" spans="2:44"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</row>
    <row r="526" spans="2:44"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</row>
    <row r="527" spans="2:44"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</row>
    <row r="528" spans="2:44"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</row>
    <row r="529" spans="2:44"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</row>
    <row r="530" spans="2:44"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</row>
    <row r="531" spans="2:44"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</row>
    <row r="532" spans="2:44"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</row>
    <row r="533" spans="2:44"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</row>
    <row r="534" spans="2:44"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</row>
    <row r="535" spans="2:44"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</row>
    <row r="536" spans="2:44"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</row>
    <row r="537" spans="2:44"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</row>
    <row r="538" spans="2:44"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</row>
    <row r="539" spans="2:44"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</row>
    <row r="540" spans="2:44"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</row>
    <row r="541" spans="2:44"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</row>
    <row r="542" spans="2:44"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</row>
    <row r="543" spans="2:44"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</row>
    <row r="544" spans="2:44"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</row>
    <row r="545" spans="2:44"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</row>
    <row r="546" spans="2:44"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</row>
    <row r="547" spans="2:44"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</row>
    <row r="548" spans="2:44"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</row>
    <row r="549" spans="2:44"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</row>
    <row r="550" spans="2:44"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</row>
    <row r="551" spans="2:44"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</row>
    <row r="552" spans="2:44"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</row>
    <row r="553" spans="2:44"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</row>
    <row r="554" spans="2:44"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</row>
    <row r="555" spans="2:44"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</row>
    <row r="556" spans="2:44"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AJ456"/>
  <sheetViews>
    <sheetView workbookViewId="0">
      <pane xSplit="1" topLeftCell="B1" activePane="topRight" state="frozen"/>
      <selection pane="topRight" activeCell="D9" sqref="D9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6" width="6.90625" customWidth="1"/>
    <col min="8" max="8" width="7.0898437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7.6328125" customWidth="1"/>
    <col min="15" max="15" width="7" customWidth="1"/>
    <col min="16" max="16" width="7.90625" customWidth="1"/>
    <col min="17" max="17" width="7.08984375" customWidth="1"/>
    <col min="18" max="18" width="7" customWidth="1"/>
    <col min="19" max="19" width="2.54296875" customWidth="1"/>
    <col min="23" max="23" width="7.6328125" customWidth="1"/>
    <col min="24" max="24" width="6.08984375" customWidth="1"/>
    <col min="25" max="25" width="8.08984375" customWidth="1"/>
    <col min="26" max="26" width="7.36328125" customWidth="1"/>
    <col min="28" max="28" width="12.0898437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</row>
    <row r="2" spans="2:36">
      <c r="B2" s="74" t="s">
        <v>226</v>
      </c>
      <c r="D2" s="74" t="s">
        <v>19</v>
      </c>
      <c r="J2" t="s">
        <v>291</v>
      </c>
      <c r="O2" s="1150"/>
      <c r="P2" s="1150"/>
      <c r="Q2" s="1483"/>
      <c r="R2" s="2923"/>
      <c r="S2" s="1483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</row>
    <row r="3" spans="2:36" ht="13.5" customHeight="1">
      <c r="B3" s="355"/>
      <c r="C3" s="2789"/>
      <c r="D3" s="2800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792" t="s">
        <v>396</v>
      </c>
      <c r="T3" s="94"/>
      <c r="U3" s="94"/>
      <c r="V3" s="70"/>
      <c r="W3" s="38"/>
      <c r="X3" s="72"/>
      <c r="Y3" s="70"/>
      <c r="Z3" s="38"/>
      <c r="AA3" s="38"/>
      <c r="AB3" s="38"/>
      <c r="AC3" s="38"/>
      <c r="AD3" s="38"/>
      <c r="AE3" s="38"/>
      <c r="AF3" s="38"/>
      <c r="AG3" s="38"/>
      <c r="AI3" s="38"/>
      <c r="AJ3" s="38"/>
    </row>
    <row r="4" spans="2:36" ht="13.5" customHeight="1">
      <c r="B4" s="778"/>
      <c r="C4" s="2793"/>
      <c r="D4" s="1435" t="s">
        <v>213</v>
      </c>
      <c r="E4" s="2924" t="s">
        <v>294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7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38"/>
      <c r="AD4" s="38"/>
      <c r="AE4" s="38"/>
      <c r="AF4" s="38"/>
      <c r="AG4" s="38"/>
      <c r="AI4" s="38"/>
      <c r="AJ4" s="38"/>
    </row>
    <row r="5" spans="2:36" ht="14.4" customHeight="1">
      <c r="B5" s="778"/>
      <c r="C5" s="2795" t="s">
        <v>24</v>
      </c>
      <c r="D5" s="2803" t="s">
        <v>21</v>
      </c>
      <c r="E5" s="2796" t="s">
        <v>228</v>
      </c>
      <c r="F5" s="2796"/>
      <c r="G5" s="2796"/>
      <c r="H5" s="2796"/>
      <c r="I5" t="s">
        <v>227</v>
      </c>
      <c r="K5" s="2796"/>
      <c r="L5" s="156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794" t="s">
        <v>397</v>
      </c>
      <c r="T5" s="94"/>
      <c r="U5" s="94"/>
      <c r="V5" s="72"/>
      <c r="W5" s="38"/>
      <c r="X5" s="72"/>
      <c r="Y5" s="70"/>
      <c r="Z5" s="38"/>
      <c r="AA5" s="38"/>
      <c r="AB5" s="38"/>
      <c r="AC5" s="38"/>
      <c r="AD5" s="38"/>
      <c r="AE5" s="38"/>
      <c r="AF5" s="2799"/>
      <c r="AG5" s="38"/>
      <c r="AI5" s="38"/>
      <c r="AJ5" s="38"/>
    </row>
    <row r="6" spans="2:36">
      <c r="B6" s="778" t="s">
        <v>214</v>
      </c>
      <c r="C6" s="2793"/>
      <c r="D6" s="2925" t="s">
        <v>38</v>
      </c>
      <c r="E6" s="2800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926" t="s">
        <v>36</v>
      </c>
      <c r="O6" s="1435">
        <v>10</v>
      </c>
      <c r="P6" s="1435" t="s">
        <v>37</v>
      </c>
      <c r="Q6" s="1435" t="s">
        <v>26</v>
      </c>
      <c r="R6" s="2802" t="s">
        <v>398</v>
      </c>
      <c r="T6" s="94"/>
      <c r="U6" s="94"/>
      <c r="V6" s="72"/>
      <c r="W6" s="38"/>
      <c r="X6" s="72"/>
      <c r="Y6" s="70"/>
      <c r="Z6" s="38"/>
      <c r="AA6" s="38"/>
      <c r="AB6" s="38"/>
      <c r="AC6" s="38"/>
      <c r="AD6" s="397"/>
      <c r="AE6" s="38"/>
      <c r="AF6" s="2799"/>
      <c r="AG6" s="38"/>
      <c r="AI6" s="38"/>
      <c r="AJ6" s="38"/>
    </row>
    <row r="7" spans="2:36" ht="12" customHeight="1">
      <c r="B7" s="778"/>
      <c r="C7" s="2795" t="s">
        <v>215</v>
      </c>
      <c r="D7" s="2927" t="s">
        <v>216</v>
      </c>
      <c r="E7" s="2803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1335" t="s">
        <v>39</v>
      </c>
      <c r="O7" s="1435" t="s">
        <v>395</v>
      </c>
      <c r="P7" s="1435" t="s">
        <v>206</v>
      </c>
      <c r="Q7" s="1435">
        <v>10</v>
      </c>
      <c r="R7" s="2802"/>
      <c r="T7" s="94"/>
      <c r="U7" s="94"/>
      <c r="V7" s="70"/>
      <c r="W7" s="38"/>
      <c r="X7" s="72"/>
      <c r="Y7" s="70"/>
      <c r="Z7" s="38"/>
      <c r="AA7" s="38"/>
      <c r="AB7" s="38"/>
      <c r="AC7" s="38"/>
      <c r="AD7" s="397"/>
      <c r="AE7" s="38"/>
      <c r="AF7" s="2804"/>
      <c r="AG7" s="38"/>
      <c r="AI7" s="38"/>
      <c r="AJ7" s="38"/>
    </row>
    <row r="8" spans="2:36" ht="14.25" customHeight="1">
      <c r="B8" s="778"/>
      <c r="C8" s="2793"/>
      <c r="D8" s="2928">
        <v>0.1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2808"/>
      <c r="P8" s="2808" t="s">
        <v>207</v>
      </c>
      <c r="Q8" s="2808" t="s">
        <v>395</v>
      </c>
      <c r="R8" s="2809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67"/>
      <c r="AD8" s="2811"/>
      <c r="AE8" s="38"/>
      <c r="AF8" s="2804"/>
      <c r="AG8" s="38"/>
      <c r="AI8" s="38"/>
      <c r="AJ8" s="38"/>
    </row>
    <row r="9" spans="2:36">
      <c r="B9" s="2812">
        <v>1</v>
      </c>
      <c r="C9" s="2813" t="s">
        <v>217</v>
      </c>
      <c r="D9" s="2814">
        <f>(R9/100)*10</f>
        <v>8</v>
      </c>
      <c r="E9" s="2815">
        <f>'7-11л. РАСКЛАДКА'!U13</f>
        <v>0</v>
      </c>
      <c r="F9" s="2903">
        <f>'7-11л. РАСКЛАДКА'!U71</f>
        <v>20</v>
      </c>
      <c r="G9" s="2903">
        <f>'7-11л. РАСКЛАДКА'!U130</f>
        <v>0</v>
      </c>
      <c r="H9" s="2903">
        <f>'7-11л. РАСКЛАДКА'!U186</f>
        <v>20</v>
      </c>
      <c r="I9" s="2903">
        <f>'7-11л. РАСКЛАДКА'!U243</f>
        <v>0</v>
      </c>
      <c r="J9" s="2903">
        <f>'7-11л. РАСКЛАДКА'!U299</f>
        <v>0</v>
      </c>
      <c r="K9" s="2903">
        <f>'7-11л. РАСКЛАДКА'!U355</f>
        <v>0</v>
      </c>
      <c r="L9" s="2903">
        <f>'7-11л. РАСКЛАДКА'!U408</f>
        <v>20</v>
      </c>
      <c r="M9" s="2903">
        <f>'7-11л. РАСКЛАДКА'!U462</f>
        <v>0</v>
      </c>
      <c r="N9" s="2817">
        <f>'7-11л. РАСКЛАДКА'!U515</f>
        <v>20</v>
      </c>
      <c r="O9" s="2818">
        <f t="shared" ref="O9:O44" si="0">E9+F9+G9+H9+I9+J9+K9+L9+M9+N9</f>
        <v>80</v>
      </c>
      <c r="P9" s="2929">
        <f>(O9*100/Q9)-100</f>
        <v>0</v>
      </c>
      <c r="Q9" s="2930">
        <f>(R9*10/100)*10</f>
        <v>80</v>
      </c>
      <c r="R9" s="2931">
        <v>80</v>
      </c>
      <c r="T9" s="270"/>
      <c r="U9" s="72"/>
      <c r="V9" s="72"/>
      <c r="W9" s="72"/>
      <c r="X9" s="38"/>
      <c r="Y9" s="38"/>
      <c r="Z9" s="38"/>
      <c r="AA9" s="2822"/>
      <c r="AB9" s="70"/>
      <c r="AC9" s="38"/>
      <c r="AD9" s="2823"/>
      <c r="AE9" s="38"/>
      <c r="AF9" s="2824"/>
      <c r="AG9" s="38"/>
      <c r="AI9" s="38"/>
      <c r="AJ9" s="38"/>
    </row>
    <row r="10" spans="2:36">
      <c r="B10" s="1419">
        <v>2</v>
      </c>
      <c r="C10" s="1048" t="s">
        <v>41</v>
      </c>
      <c r="D10" s="2825">
        <f t="shared" ref="D10:D44" si="1">(R10/100)*10</f>
        <v>15</v>
      </c>
      <c r="E10" s="2815">
        <f>'7-11л. РАСКЛАДКА'!U14</f>
        <v>30</v>
      </c>
      <c r="F10" s="2903">
        <f>'7-11л. РАСКЛАДКА'!U72</f>
        <v>9.1</v>
      </c>
      <c r="G10" s="2903">
        <f>'7-11л. РАСКЛАДКА'!U131</f>
        <v>20</v>
      </c>
      <c r="H10" s="2903">
        <f>'7-11л. РАСКЛАДКА'!U187</f>
        <v>0</v>
      </c>
      <c r="I10" s="2903">
        <f>'7-11л. РАСКЛАДКА'!U244</f>
        <v>20</v>
      </c>
      <c r="J10" s="2903">
        <f>'7-11л. РАСКЛАДКА'!U300</f>
        <v>20</v>
      </c>
      <c r="K10" s="2903">
        <f>'7-11л. РАСКЛАДКА'!U356</f>
        <v>20</v>
      </c>
      <c r="L10" s="2903">
        <f>'7-11л. РАСКЛАДКА'!U409</f>
        <v>13.9</v>
      </c>
      <c r="M10" s="2903">
        <f>'7-11л. РАСКЛАДКА'!U463</f>
        <v>17</v>
      </c>
      <c r="N10" s="2817">
        <f>'7-11л. РАСКЛАДКА'!U516</f>
        <v>0</v>
      </c>
      <c r="O10" s="2826">
        <f t="shared" si="0"/>
        <v>150</v>
      </c>
      <c r="P10" s="2932">
        <f t="shared" ref="P10:P44" si="2">(O10*100/Q10)-100</f>
        <v>0</v>
      </c>
      <c r="Q10" s="2832">
        <f t="shared" ref="Q10:Q44" si="3">(R10*10/100)*10</f>
        <v>150</v>
      </c>
      <c r="R10" s="2933">
        <v>150</v>
      </c>
      <c r="T10" s="2831"/>
      <c r="U10" s="2830"/>
      <c r="V10" s="72"/>
      <c r="W10" s="67"/>
      <c r="X10" s="38"/>
      <c r="Y10" s="38"/>
      <c r="Z10" s="38"/>
      <c r="AA10" s="2822"/>
      <c r="AB10" s="70"/>
      <c r="AC10" s="38"/>
      <c r="AD10" s="2823"/>
      <c r="AE10" s="38"/>
      <c r="AF10" s="2824"/>
      <c r="AG10" s="38"/>
      <c r="AI10" s="38"/>
      <c r="AJ10" s="38"/>
    </row>
    <row r="11" spans="2:36">
      <c r="B11" s="1419">
        <v>3</v>
      </c>
      <c r="C11" s="1048" t="s">
        <v>42</v>
      </c>
      <c r="D11" s="2825">
        <f t="shared" si="1"/>
        <v>1.5</v>
      </c>
      <c r="E11" s="2815">
        <f>'7-11л. РАСКЛАДКА'!U15</f>
        <v>0</v>
      </c>
      <c r="F11" s="2903">
        <f>'7-11л. РАСКЛАДКА'!U73</f>
        <v>1.5</v>
      </c>
      <c r="G11" s="2903">
        <f>'7-11л. РАСКЛАДКА'!U132</f>
        <v>0</v>
      </c>
      <c r="H11" s="2903">
        <f>'7-11л. РАСКЛАДКА'!U188</f>
        <v>7.2</v>
      </c>
      <c r="I11" s="2903">
        <f>'7-11л. РАСКЛАДКА'!U245</f>
        <v>2.2000000000000002</v>
      </c>
      <c r="J11" s="2903">
        <f>'7-11л. РАСКЛАДКА'!U301</f>
        <v>0</v>
      </c>
      <c r="K11" s="2903">
        <f>'7-11л. РАСКЛАДКА'!U357</f>
        <v>4.9000000000000004</v>
      </c>
      <c r="L11" s="2903">
        <f>'7-11л. РАСКЛАДКА'!U410</f>
        <v>2.2000000000000002</v>
      </c>
      <c r="M11" s="2903">
        <f>'7-11л. РАСКЛАДКА'!U464</f>
        <v>0.9</v>
      </c>
      <c r="N11" s="2817">
        <f>'7-11л. РАСКЛАДКА'!U517</f>
        <v>11.97</v>
      </c>
      <c r="O11" s="2826">
        <f t="shared" si="0"/>
        <v>30.869999999999997</v>
      </c>
      <c r="P11" s="2932">
        <f t="shared" si="2"/>
        <v>105.79999999999998</v>
      </c>
      <c r="Q11" s="2832">
        <f t="shared" si="3"/>
        <v>15</v>
      </c>
      <c r="R11" s="2933">
        <v>15</v>
      </c>
      <c r="T11" s="270"/>
      <c r="U11" s="2830"/>
      <c r="V11" s="72"/>
      <c r="W11" s="67"/>
      <c r="X11" s="38"/>
      <c r="Y11" s="38"/>
      <c r="Z11" s="38"/>
      <c r="AA11" s="2822"/>
      <c r="AB11" s="70"/>
      <c r="AC11" s="38"/>
      <c r="AD11" s="2823"/>
      <c r="AE11" s="38"/>
      <c r="AF11" s="2833"/>
      <c r="AG11" s="38"/>
      <c r="AI11" s="38"/>
      <c r="AJ11" s="38"/>
    </row>
    <row r="12" spans="2:36">
      <c r="B12" s="1419">
        <v>4</v>
      </c>
      <c r="C12" s="1048" t="s">
        <v>43</v>
      </c>
      <c r="D12" s="2825">
        <f t="shared" si="1"/>
        <v>4.5</v>
      </c>
      <c r="E12" s="2815">
        <f>'7-11л. РАСКЛАДКА'!U16</f>
        <v>0</v>
      </c>
      <c r="F12" s="2903">
        <f>'7-11л. РАСКЛАДКА'!U74</f>
        <v>0</v>
      </c>
      <c r="G12" s="2903">
        <f>'7-11л. РАСКЛАДКА'!U133</f>
        <v>10</v>
      </c>
      <c r="H12" s="2903">
        <f>'7-11л. РАСКЛАДКА'!U189</f>
        <v>0</v>
      </c>
      <c r="I12" s="2903">
        <f>'7-11л. РАСКЛАДКА'!U246</f>
        <v>0</v>
      </c>
      <c r="J12" s="2903">
        <f>'7-11л. РАСКЛАДКА'!U302</f>
        <v>0</v>
      </c>
      <c r="K12" s="2903">
        <f>'7-11л. РАСКЛАДКА'!U358</f>
        <v>0</v>
      </c>
      <c r="L12" s="2903">
        <f>'7-11л. РАСКЛАДКА'!U411</f>
        <v>0</v>
      </c>
      <c r="M12" s="2903">
        <f>'7-11л. РАСКЛАДКА'!U465</f>
        <v>23</v>
      </c>
      <c r="N12" s="2817">
        <f>'7-11л. РАСКЛАДКА'!U518</f>
        <v>3.9</v>
      </c>
      <c r="O12" s="2826">
        <f t="shared" si="0"/>
        <v>36.9</v>
      </c>
      <c r="P12" s="2932">
        <f t="shared" si="2"/>
        <v>-18</v>
      </c>
      <c r="Q12" s="2832">
        <f t="shared" si="3"/>
        <v>45</v>
      </c>
      <c r="R12" s="2933">
        <v>45</v>
      </c>
      <c r="T12" s="2880"/>
      <c r="U12" s="2830"/>
      <c r="V12" s="72"/>
      <c r="W12" s="67"/>
      <c r="X12" s="38"/>
      <c r="Y12" s="38"/>
      <c r="Z12" s="38"/>
      <c r="AA12" s="2822"/>
      <c r="AB12" s="70"/>
      <c r="AC12" s="38"/>
      <c r="AD12" s="2823"/>
      <c r="AE12" s="38"/>
      <c r="AF12" s="2824"/>
      <c r="AG12" s="38"/>
      <c r="AI12" s="38"/>
      <c r="AJ12" s="38"/>
    </row>
    <row r="13" spans="2:36">
      <c r="B13" s="1419">
        <v>5</v>
      </c>
      <c r="C13" s="1048" t="s">
        <v>44</v>
      </c>
      <c r="D13" s="2825">
        <f t="shared" si="1"/>
        <v>1.5</v>
      </c>
      <c r="E13" s="2815">
        <f>'7-11л. РАСКЛАДКА'!U17</f>
        <v>0</v>
      </c>
      <c r="F13" s="2903">
        <f>'7-11л. РАСКЛАДКА'!U75</f>
        <v>15</v>
      </c>
      <c r="G13" s="2903">
        <f>'7-11л. РАСКЛАДКА'!U134</f>
        <v>0</v>
      </c>
      <c r="H13" s="2903">
        <f>'7-11л. РАСКЛАДКА'!U190</f>
        <v>0</v>
      </c>
      <c r="I13" s="2903">
        <f>'7-11л. РАСКЛАДКА'!U247</f>
        <v>0</v>
      </c>
      <c r="J13" s="2903">
        <f>'7-11л. РАСКЛАДКА'!U303</f>
        <v>0</v>
      </c>
      <c r="K13" s="2903">
        <f>'7-11л. РАСКЛАДКА'!U359</f>
        <v>0</v>
      </c>
      <c r="L13" s="2903">
        <f>'7-11л. РАСКЛАДКА'!U412</f>
        <v>0</v>
      </c>
      <c r="M13" s="2903">
        <f>'7-11л. РАСКЛАДКА'!U466</f>
        <v>0</v>
      </c>
      <c r="N13" s="2817">
        <f>'7-11л. РАСКЛАДКА'!U519</f>
        <v>0</v>
      </c>
      <c r="O13" s="2826">
        <f t="shared" si="0"/>
        <v>15</v>
      </c>
      <c r="P13" s="2932">
        <f t="shared" si="2"/>
        <v>0</v>
      </c>
      <c r="Q13" s="2832">
        <f t="shared" si="3"/>
        <v>15</v>
      </c>
      <c r="R13" s="2933">
        <v>15</v>
      </c>
      <c r="T13" s="270"/>
      <c r="U13" s="2830"/>
      <c r="V13" s="72"/>
      <c r="W13" s="67"/>
      <c r="X13" s="38"/>
      <c r="Y13" s="38"/>
      <c r="Z13" s="38"/>
      <c r="AA13" s="2822"/>
      <c r="AB13" s="70"/>
      <c r="AC13" s="38"/>
      <c r="AD13" s="2823"/>
      <c r="AE13" s="38"/>
      <c r="AF13" s="2835"/>
      <c r="AG13" s="38"/>
      <c r="AI13" s="38"/>
      <c r="AJ13" s="38"/>
    </row>
    <row r="14" spans="2:36">
      <c r="B14" s="1419">
        <v>6</v>
      </c>
      <c r="C14" s="1048" t="s">
        <v>45</v>
      </c>
      <c r="D14" s="2836">
        <f t="shared" si="1"/>
        <v>18.700000000000003</v>
      </c>
      <c r="E14" s="2837">
        <f>'7-11л. РАСКЛАДКА'!U18</f>
        <v>0</v>
      </c>
      <c r="F14" s="2838">
        <f>'7-11л. РАСКЛАДКА'!U76</f>
        <v>0</v>
      </c>
      <c r="G14" s="2838">
        <f>'7-11л. РАСКЛАДКА'!U135</f>
        <v>0</v>
      </c>
      <c r="H14" s="2838">
        <f>'7-11л. РАСКЛАДКА'!U191</f>
        <v>0</v>
      </c>
      <c r="I14" s="2838">
        <f>'7-11л. РАСКЛАДКА'!U248</f>
        <v>83.7</v>
      </c>
      <c r="J14" s="2838">
        <f>'7-11л. РАСКЛАДКА'!U304</f>
        <v>39.590000000000003</v>
      </c>
      <c r="K14" s="2838">
        <f>'7-11л. РАСКЛАДКА'!U360</f>
        <v>67</v>
      </c>
      <c r="L14" s="2838">
        <f>'7-11л. РАСКЛАДКА'!U413</f>
        <v>0</v>
      </c>
      <c r="M14" s="2838">
        <f>'7-11л. РАСКЛАДКА'!U467</f>
        <v>0</v>
      </c>
      <c r="N14" s="2839">
        <f>'7-11л. РАСКЛАДКА'!U520</f>
        <v>0</v>
      </c>
      <c r="O14" s="2840">
        <f t="shared" si="0"/>
        <v>190.29000000000002</v>
      </c>
      <c r="P14" s="2934">
        <f t="shared" si="2"/>
        <v>1.7593582887700734</v>
      </c>
      <c r="Q14" s="2935">
        <f t="shared" si="3"/>
        <v>187</v>
      </c>
      <c r="R14" s="2933">
        <v>187</v>
      </c>
      <c r="T14" s="270"/>
      <c r="U14" s="2830"/>
      <c r="V14" s="72"/>
      <c r="W14" s="67"/>
      <c r="X14" s="38"/>
      <c r="Y14" s="38"/>
      <c r="Z14" s="38"/>
      <c r="AA14" s="2822"/>
      <c r="AB14" s="70"/>
      <c r="AC14" s="38"/>
      <c r="AD14" s="2823"/>
      <c r="AE14" s="38"/>
      <c r="AF14" s="2833"/>
      <c r="AG14" s="38"/>
      <c r="AI14" s="38"/>
      <c r="AJ14" s="38"/>
    </row>
    <row r="15" spans="2:36">
      <c r="B15" s="2843">
        <v>7</v>
      </c>
      <c r="C15" s="956" t="s">
        <v>951</v>
      </c>
      <c r="D15" s="2836">
        <f t="shared" si="1"/>
        <v>25.2</v>
      </c>
      <c r="E15" s="2936">
        <f>'7-11л. РАСКЛАДКА'!U19</f>
        <v>0</v>
      </c>
      <c r="F15" s="2844">
        <f>'7-11л. РАСКЛАДКА'!U77</f>
        <v>2</v>
      </c>
      <c r="G15" s="2845">
        <f>'7-11л. РАСКЛАДКА'!U136</f>
        <v>83</v>
      </c>
      <c r="H15" s="2844">
        <f>'7-11л. РАСКЛАДКА'!U192</f>
        <v>35.020000000000003</v>
      </c>
      <c r="I15" s="2845">
        <f>'7-11л. РАСКЛАДКА'!U249</f>
        <v>31.5</v>
      </c>
      <c r="J15" s="2844">
        <f>'7-11л. РАСКЛАДКА'!U305</f>
        <v>89.72</v>
      </c>
      <c r="K15" s="2845">
        <f>'7-11л. РАСКЛАДКА'!U361</f>
        <v>0</v>
      </c>
      <c r="L15" s="2844">
        <f>'7-11л. РАСКЛАДКА'!U414</f>
        <v>0</v>
      </c>
      <c r="M15" s="2845">
        <f>'7-11л. РАСКЛАДКА'!U468</f>
        <v>19</v>
      </c>
      <c r="N15" s="2844">
        <f>'7-11л. РАСКЛАДКА'!U521</f>
        <v>46.7</v>
      </c>
      <c r="O15" s="2843">
        <f t="shared" si="0"/>
        <v>306.94</v>
      </c>
      <c r="P15" s="2846">
        <f t="shared" si="2"/>
        <v>21.801587301587304</v>
      </c>
      <c r="Q15" s="2937">
        <f t="shared" si="3"/>
        <v>252</v>
      </c>
      <c r="R15" s="2847">
        <v>252</v>
      </c>
      <c r="T15" s="1096"/>
      <c r="U15" s="2830"/>
      <c r="V15" s="72"/>
      <c r="W15" s="67"/>
      <c r="X15" s="38"/>
      <c r="Y15" s="38"/>
      <c r="Z15" s="38"/>
      <c r="AA15" s="2822"/>
      <c r="AB15" s="70"/>
      <c r="AC15" s="38"/>
      <c r="AD15" s="2823"/>
      <c r="AE15" s="38"/>
      <c r="AF15" s="2835"/>
      <c r="AG15" s="38"/>
      <c r="AI15" s="38"/>
      <c r="AJ15" s="38"/>
    </row>
    <row r="16" spans="2:36">
      <c r="B16" s="2848"/>
      <c r="C16" s="2938" t="s">
        <v>955</v>
      </c>
      <c r="D16" s="2850">
        <f t="shared" si="1"/>
        <v>2.8000000000000003</v>
      </c>
      <c r="E16" s="2815">
        <f>'7-11л. РАСКЛАДКА'!U20</f>
        <v>0</v>
      </c>
      <c r="F16" s="2851">
        <f>'7-11л. РАСКЛАДКА'!U78</f>
        <v>0</v>
      </c>
      <c r="G16" s="2816">
        <f>'7-11л. РАСКЛАДКА'!U137</f>
        <v>0</v>
      </c>
      <c r="H16" s="2851">
        <f>'7-11л. РАСКЛАДКА'!U193</f>
        <v>0</v>
      </c>
      <c r="I16" s="2816">
        <f>'7-11л. РАСКЛАДКА'!U250</f>
        <v>0</v>
      </c>
      <c r="J16" s="2851">
        <f>'7-11л. РАСКЛАДКА'!U306</f>
        <v>0</v>
      </c>
      <c r="K16" s="2816">
        <f>'7-11л. РАСКЛАДКА'!U362</f>
        <v>0</v>
      </c>
      <c r="L16" s="2851">
        <f>'7-11л. РАСКЛАДКА'!U415</f>
        <v>0</v>
      </c>
      <c r="M16" s="2816">
        <f>'7-11л. РАСКЛАДКА'!U469</f>
        <v>0</v>
      </c>
      <c r="N16" s="2851">
        <f>'7-11л. РАСКЛАДКА'!U522</f>
        <v>0</v>
      </c>
      <c r="O16" s="2848">
        <f t="shared" si="0"/>
        <v>0</v>
      </c>
      <c r="P16" s="2852">
        <f t="shared" si="2"/>
        <v>-100</v>
      </c>
      <c r="Q16" s="2939">
        <f t="shared" si="3"/>
        <v>28</v>
      </c>
      <c r="R16" s="2409">
        <v>28</v>
      </c>
      <c r="T16" s="2831"/>
      <c r="U16" s="2830"/>
      <c r="V16" s="72"/>
      <c r="W16" s="67"/>
      <c r="X16" s="38"/>
      <c r="Y16" s="38"/>
      <c r="Z16" s="38"/>
      <c r="AA16" s="2822"/>
      <c r="AB16" s="70"/>
      <c r="AC16" s="38"/>
      <c r="AD16" s="2823"/>
      <c r="AE16" s="38"/>
      <c r="AF16" s="2835"/>
      <c r="AG16" s="38"/>
      <c r="AI16" s="38"/>
      <c r="AJ16" s="38"/>
    </row>
    <row r="17" spans="2:36">
      <c r="B17" s="1419">
        <v>8</v>
      </c>
      <c r="C17" s="1048" t="s">
        <v>218</v>
      </c>
      <c r="D17" s="2850">
        <f t="shared" si="1"/>
        <v>18.5</v>
      </c>
      <c r="E17" s="2815">
        <f>'7-11л. РАСКЛАДКА'!U21</f>
        <v>140</v>
      </c>
      <c r="F17" s="2816">
        <f>'7-11л. РАСКЛАДКА'!U79</f>
        <v>12</v>
      </c>
      <c r="G17" s="2816">
        <f>'7-11л. РАСКЛАДКА'!U138</f>
        <v>6</v>
      </c>
      <c r="H17" s="2816">
        <f>'7-11л. РАСКЛАДКА'!U194</f>
        <v>7</v>
      </c>
      <c r="I17" s="2816">
        <f>'7-11л. РАСКЛАДКА'!U251</f>
        <v>0</v>
      </c>
      <c r="J17" s="2816">
        <f>'7-11л. РАСКЛАДКА'!U307</f>
        <v>0</v>
      </c>
      <c r="K17" s="2816">
        <f>'7-11л. РАСКЛАДКА'!U363</f>
        <v>0</v>
      </c>
      <c r="L17" s="2816">
        <f>'7-11л. РАСКЛАДКА'!U416</f>
        <v>0</v>
      </c>
      <c r="M17" s="2816">
        <f>'7-11л. РАСКЛАДКА'!U470</f>
        <v>0</v>
      </c>
      <c r="N17" s="2817">
        <f>'7-11л. РАСКЛАДКА'!U523</f>
        <v>20</v>
      </c>
      <c r="O17" s="2853">
        <f t="shared" si="0"/>
        <v>185</v>
      </c>
      <c r="P17" s="2940">
        <f t="shared" si="2"/>
        <v>0</v>
      </c>
      <c r="Q17" s="2941">
        <f t="shared" si="3"/>
        <v>185</v>
      </c>
      <c r="R17" s="2933">
        <v>185</v>
      </c>
      <c r="T17" s="270"/>
      <c r="U17" s="2830"/>
      <c r="V17" s="72"/>
      <c r="W17" s="67"/>
      <c r="X17" s="38"/>
      <c r="Y17" s="38"/>
      <c r="Z17" s="38"/>
      <c r="AA17" s="2822"/>
      <c r="AB17" s="70"/>
      <c r="AC17" s="38"/>
      <c r="AD17" s="2823"/>
      <c r="AE17" s="38"/>
      <c r="AF17" s="2824"/>
      <c r="AG17" s="38"/>
      <c r="AI17" s="38"/>
      <c r="AJ17" s="38"/>
    </row>
    <row r="18" spans="2:36">
      <c r="B18" s="1419">
        <v>9</v>
      </c>
      <c r="C18" s="1048" t="s">
        <v>104</v>
      </c>
      <c r="D18" s="2825">
        <f t="shared" si="1"/>
        <v>1.5</v>
      </c>
      <c r="E18" s="2815">
        <f>'7-11л. РАСКЛАДКА'!U22</f>
        <v>0</v>
      </c>
      <c r="F18" s="2903">
        <f>'7-11л. РАСКЛАДКА'!U80</f>
        <v>0</v>
      </c>
      <c r="G18" s="2903">
        <f>'7-11л. РАСКЛАДКА'!U139</f>
        <v>0</v>
      </c>
      <c r="H18" s="2903">
        <f>'7-11л. РАСКЛАДКА'!U195</f>
        <v>0</v>
      </c>
      <c r="I18" s="2903">
        <f>'7-11л. РАСКЛАДКА'!U252</f>
        <v>0</v>
      </c>
      <c r="J18" s="2903">
        <f>'7-11л. РАСКЛАДКА'!U308</f>
        <v>15</v>
      </c>
      <c r="K18" s="2903">
        <f>'7-11л. РАСКЛАДКА'!U364</f>
        <v>0</v>
      </c>
      <c r="L18" s="2903">
        <f>'7-11л. РАСКЛАДКА'!U417</f>
        <v>0</v>
      </c>
      <c r="M18" s="2903">
        <f>'7-11л. РАСКЛАДКА'!U471</f>
        <v>0</v>
      </c>
      <c r="N18" s="2817">
        <f>'7-11л. РАСКЛАДКА'!U524</f>
        <v>0</v>
      </c>
      <c r="O18" s="2826">
        <f t="shared" si="0"/>
        <v>15</v>
      </c>
      <c r="P18" s="2932">
        <f t="shared" si="2"/>
        <v>0</v>
      </c>
      <c r="Q18" s="2832">
        <f t="shared" si="3"/>
        <v>15</v>
      </c>
      <c r="R18" s="2933">
        <v>15</v>
      </c>
      <c r="T18" s="270"/>
      <c r="U18" s="2830"/>
      <c r="V18" s="72"/>
      <c r="W18" s="67"/>
      <c r="X18" s="38"/>
      <c r="Y18" s="38"/>
      <c r="Z18" s="38"/>
      <c r="AA18" s="2822"/>
      <c r="AB18" s="70"/>
      <c r="AC18" s="38"/>
      <c r="AD18" s="2823"/>
      <c r="AE18" s="38"/>
      <c r="AF18" s="2824"/>
      <c r="AG18" s="38"/>
      <c r="AI18" s="38"/>
      <c r="AJ18" s="38"/>
    </row>
    <row r="19" spans="2:36">
      <c r="B19" s="1419">
        <v>10</v>
      </c>
      <c r="C19" s="2856" t="s">
        <v>490</v>
      </c>
      <c r="D19" s="2825">
        <f t="shared" si="1"/>
        <v>20</v>
      </c>
      <c r="E19" s="2815">
        <f>'7-11л. РАСКЛАДКА'!U23</f>
        <v>0</v>
      </c>
      <c r="F19" s="2903">
        <f>'7-11л. РАСКЛАДКА'!U81</f>
        <v>0</v>
      </c>
      <c r="G19" s="2903">
        <f>'7-11л. РАСКЛАДКА'!U140</f>
        <v>0</v>
      </c>
      <c r="H19" s="2903">
        <f>'7-11л. РАСКЛАДКА'!U196</f>
        <v>0</v>
      </c>
      <c r="I19" s="2903">
        <f>'7-11л. РАСКЛАДКА'!U253</f>
        <v>0</v>
      </c>
      <c r="J19" s="2903">
        <f>'7-11л. РАСКЛАДКА'!U309</f>
        <v>0</v>
      </c>
      <c r="K19" s="2903">
        <f>'7-11л. РАСКЛАДКА'!U365</f>
        <v>0</v>
      </c>
      <c r="L19" s="2903">
        <f>'7-11л. РАСКЛАДКА'!U418</f>
        <v>200</v>
      </c>
      <c r="M19" s="2903">
        <f>'7-11л. РАСКЛАДКА'!U472</f>
        <v>0</v>
      </c>
      <c r="N19" s="2817">
        <f>'7-11л. РАСКЛАДКА'!U525</f>
        <v>0</v>
      </c>
      <c r="O19" s="2826">
        <f t="shared" si="0"/>
        <v>200</v>
      </c>
      <c r="P19" s="2932">
        <f t="shared" si="2"/>
        <v>0</v>
      </c>
      <c r="Q19" s="2832">
        <f t="shared" si="3"/>
        <v>200</v>
      </c>
      <c r="R19" s="2933">
        <v>200</v>
      </c>
      <c r="T19" s="270"/>
      <c r="U19" s="2830"/>
      <c r="V19" s="72"/>
      <c r="W19" s="67"/>
      <c r="X19" s="38"/>
      <c r="Y19" s="38"/>
      <c r="Z19" s="38"/>
      <c r="AA19" s="2822"/>
      <c r="AB19" s="70"/>
      <c r="AC19" s="38"/>
      <c r="AD19" s="2823"/>
      <c r="AE19" s="38"/>
      <c r="AF19" s="2913"/>
      <c r="AG19" s="38"/>
      <c r="AI19" s="38"/>
      <c r="AJ19" s="38"/>
    </row>
    <row r="20" spans="2:36">
      <c r="B20" s="1419">
        <v>11</v>
      </c>
      <c r="C20" s="1048" t="s">
        <v>112</v>
      </c>
      <c r="D20" s="2825">
        <f t="shared" si="1"/>
        <v>7</v>
      </c>
      <c r="E20" s="2815">
        <f>'7-11л. РАСКЛАДКА'!U24</f>
        <v>0</v>
      </c>
      <c r="F20" s="2903">
        <f>'7-11л. РАСКЛАДКА'!U82</f>
        <v>42.8</v>
      </c>
      <c r="G20" s="2903">
        <f>'7-11л. РАСКЛАДКА'!U141</f>
        <v>0</v>
      </c>
      <c r="H20" s="2903">
        <f>'7-11л. РАСКЛАДКА'!U197</f>
        <v>0</v>
      </c>
      <c r="I20" s="2903">
        <f>'7-11л. РАСКЛАДКА'!U254</f>
        <v>0</v>
      </c>
      <c r="J20" s="2903">
        <f>'7-11л. РАСКЛАДКА'!U310</f>
        <v>0</v>
      </c>
      <c r="K20" s="2903">
        <f>'7-11л. РАСКЛАДКА'!U366</f>
        <v>0</v>
      </c>
      <c r="L20" s="2903">
        <f>'7-11л. РАСКЛАДКА'!U419</f>
        <v>27.2</v>
      </c>
      <c r="M20" s="2903">
        <f>'7-11л. РАСКЛАДКА'!U473</f>
        <v>0</v>
      </c>
      <c r="N20" s="2817">
        <f>'7-11л. РАСКЛАДКА'!U526</f>
        <v>0</v>
      </c>
      <c r="O20" s="2826">
        <f t="shared" si="0"/>
        <v>70</v>
      </c>
      <c r="P20" s="2932">
        <f t="shared" si="2"/>
        <v>0</v>
      </c>
      <c r="Q20" s="2832">
        <f t="shared" si="3"/>
        <v>70</v>
      </c>
      <c r="R20" s="2933">
        <v>70</v>
      </c>
      <c r="T20" s="270"/>
      <c r="U20" s="2830"/>
      <c r="V20" s="72"/>
      <c r="W20" s="67"/>
      <c r="X20" s="38"/>
      <c r="Y20" s="38"/>
      <c r="Z20" s="38"/>
      <c r="AA20" s="2822"/>
      <c r="AB20" s="70"/>
      <c r="AC20" s="38"/>
      <c r="AD20" s="2823"/>
      <c r="AE20" s="38"/>
      <c r="AF20" s="2913"/>
      <c r="AG20" s="38"/>
      <c r="AI20" s="38"/>
      <c r="AJ20" s="38"/>
    </row>
    <row r="21" spans="2:36">
      <c r="B21" s="1419">
        <v>12</v>
      </c>
      <c r="C21" s="1048" t="s">
        <v>113</v>
      </c>
      <c r="D21" s="2825">
        <f t="shared" si="1"/>
        <v>3.5</v>
      </c>
      <c r="E21" s="2815">
        <f>'7-11л. РАСКЛАДКА'!U25</f>
        <v>0</v>
      </c>
      <c r="F21" s="2903">
        <f>'7-11л. РАСКЛАДКА'!U83</f>
        <v>0</v>
      </c>
      <c r="G21" s="2903">
        <f>'7-11л. РАСКЛАДКА'!U142</f>
        <v>0</v>
      </c>
      <c r="H21" s="2903">
        <f>'7-11л. РАСКЛАДКА'!U198</f>
        <v>0</v>
      </c>
      <c r="I21" s="2903">
        <f>'7-11л. РАСКЛАДКА'!U255</f>
        <v>0</v>
      </c>
      <c r="J21" s="2903">
        <f>'7-11л. РАСКЛАДКА'!U311</f>
        <v>0</v>
      </c>
      <c r="K21" s="2903">
        <f>'7-11л. РАСКЛАДКА'!U367</f>
        <v>0</v>
      </c>
      <c r="L21" s="2903">
        <f>'7-11л. РАСКЛАДКА'!U420</f>
        <v>35</v>
      </c>
      <c r="M21" s="2903">
        <f>'7-11л. РАСКЛАДКА'!U474</f>
        <v>0</v>
      </c>
      <c r="N21" s="2817">
        <f>'7-11л. РАСКЛАДКА'!U527</f>
        <v>0</v>
      </c>
      <c r="O21" s="2826">
        <f t="shared" si="0"/>
        <v>35</v>
      </c>
      <c r="P21" s="2932">
        <f t="shared" si="2"/>
        <v>0</v>
      </c>
      <c r="Q21" s="2832">
        <f t="shared" si="3"/>
        <v>35</v>
      </c>
      <c r="R21" s="2933">
        <v>35</v>
      </c>
      <c r="T21" s="270"/>
      <c r="U21" s="2830"/>
      <c r="V21" s="72"/>
      <c r="W21" s="67"/>
      <c r="X21" s="38"/>
      <c r="Y21" s="38"/>
      <c r="Z21" s="38"/>
      <c r="AA21" s="2822"/>
      <c r="AB21" s="70"/>
      <c r="AC21" s="38"/>
      <c r="AD21" s="2823"/>
      <c r="AE21" s="38"/>
      <c r="AF21" s="2913"/>
      <c r="AG21" s="38"/>
      <c r="AI21" s="38"/>
      <c r="AJ21" s="38"/>
    </row>
    <row r="22" spans="2:36" ht="14.4" customHeight="1">
      <c r="B22" s="1419">
        <v>13</v>
      </c>
      <c r="C22" s="1048" t="s">
        <v>46</v>
      </c>
      <c r="D22" s="2825">
        <f t="shared" si="1"/>
        <v>5.8</v>
      </c>
      <c r="E22" s="2815">
        <f>'7-11л. РАСКЛАДКА'!U26</f>
        <v>0</v>
      </c>
      <c r="F22" s="2903">
        <f>'7-11л. РАСКЛАДКА'!U84</f>
        <v>0</v>
      </c>
      <c r="G22" s="2903">
        <f>'7-11л. РАСКЛАДКА'!U143</f>
        <v>0</v>
      </c>
      <c r="H22" s="2903">
        <f>'7-11л. РАСКЛАДКА'!U199</f>
        <v>58.61</v>
      </c>
      <c r="I22" s="2903">
        <f>'7-11л. РАСКЛАДКА'!U256</f>
        <v>0</v>
      </c>
      <c r="J22" s="2903">
        <f>'7-11л. РАСКЛАДКА'!U312</f>
        <v>0</v>
      </c>
      <c r="K22" s="2903">
        <f>'7-11л. РАСКЛАДКА'!U368</f>
        <v>0</v>
      </c>
      <c r="L22" s="2903">
        <f>'7-11л. РАСКЛАДКА'!U421</f>
        <v>0</v>
      </c>
      <c r="M22" s="2903">
        <f>'7-11л. РАСКЛАДКА'!U475</f>
        <v>0</v>
      </c>
      <c r="N22" s="2817">
        <f>'7-11л. РАСКЛАДКА'!U528</f>
        <v>0</v>
      </c>
      <c r="O22" s="2826">
        <f t="shared" si="0"/>
        <v>58.61</v>
      </c>
      <c r="P22" s="2942">
        <f t="shared" si="2"/>
        <v>1.051724137931032</v>
      </c>
      <c r="Q22" s="2832">
        <f t="shared" si="3"/>
        <v>58</v>
      </c>
      <c r="R22" s="2933">
        <v>58</v>
      </c>
      <c r="T22" s="270"/>
      <c r="U22" s="2830"/>
      <c r="V22" s="72"/>
      <c r="W22" s="67"/>
      <c r="X22" s="38"/>
      <c r="Y22" s="38"/>
      <c r="Z22" s="38"/>
      <c r="AA22" s="2822"/>
      <c r="AB22" s="70"/>
      <c r="AC22" s="38"/>
      <c r="AD22" s="2823"/>
      <c r="AE22" s="38"/>
      <c r="AF22" s="2913"/>
      <c r="AG22" s="38"/>
      <c r="AI22" s="38"/>
      <c r="AJ22" s="38"/>
    </row>
    <row r="23" spans="2:36" ht="13.5" customHeight="1">
      <c r="B23" s="1419">
        <v>14</v>
      </c>
      <c r="C23" s="1048" t="s">
        <v>114</v>
      </c>
      <c r="D23" s="2825">
        <f t="shared" si="1"/>
        <v>3</v>
      </c>
      <c r="E23" s="2815">
        <f>'7-11л. РАСКЛАДКА'!U27</f>
        <v>0</v>
      </c>
      <c r="F23" s="2903">
        <f>'7-11л. РАСКЛАДКА'!U85</f>
        <v>0</v>
      </c>
      <c r="G23" s="2903">
        <f>'7-11л. РАСКЛАДКА'!U144</f>
        <v>0</v>
      </c>
      <c r="H23" s="2903">
        <f>'7-11л. РАСКЛАДКА'!U200</f>
        <v>0</v>
      </c>
      <c r="I23" s="2903">
        <f>'7-11л. РАСКЛАДКА'!U257</f>
        <v>0</v>
      </c>
      <c r="J23" s="2903">
        <f>'7-11л. РАСКЛАДКА'!U313</f>
        <v>0</v>
      </c>
      <c r="K23" s="2903">
        <f>'7-11л. РАСКЛАДКА'!U369</f>
        <v>0</v>
      </c>
      <c r="L23" s="2903">
        <f>'7-11л. РАСКЛАДКА'!U422</f>
        <v>0</v>
      </c>
      <c r="M23" s="2903">
        <f>'7-11л. РАСКЛАДКА'!U476</f>
        <v>0</v>
      </c>
      <c r="N23" s="2817">
        <f>'7-11л. РАСКЛАДКА'!U529</f>
        <v>31</v>
      </c>
      <c r="O23" s="2826">
        <f t="shared" si="0"/>
        <v>31</v>
      </c>
      <c r="P23" s="2942">
        <f t="shared" si="2"/>
        <v>3.3333333333333286</v>
      </c>
      <c r="Q23" s="2832">
        <f t="shared" si="3"/>
        <v>30</v>
      </c>
      <c r="R23" s="2933">
        <v>30</v>
      </c>
      <c r="T23" s="270"/>
      <c r="U23" s="2830"/>
      <c r="V23" s="72"/>
      <c r="W23" s="67"/>
      <c r="X23" s="38"/>
      <c r="Y23" s="38"/>
      <c r="Z23" s="38"/>
      <c r="AA23" s="2822"/>
      <c r="AB23" s="70"/>
      <c r="AC23" s="38"/>
      <c r="AD23" s="2823"/>
      <c r="AE23" s="38"/>
      <c r="AF23" s="2913"/>
      <c r="AG23" s="38"/>
      <c r="AI23" s="38"/>
      <c r="AJ23" s="38"/>
    </row>
    <row r="24" spans="2:36" ht="12" customHeight="1">
      <c r="B24" s="1419">
        <v>15</v>
      </c>
      <c r="C24" s="1048" t="s">
        <v>219</v>
      </c>
      <c r="D24" s="2825">
        <f t="shared" si="1"/>
        <v>30</v>
      </c>
      <c r="E24" s="2815">
        <f>'7-11л. РАСКЛАДКА'!U28</f>
        <v>200</v>
      </c>
      <c r="F24" s="2903">
        <f>'7-11л. РАСКЛАДКА'!U86</f>
        <v>12.39</v>
      </c>
      <c r="G24" s="2903">
        <f>'7-11л. РАСКЛАДКА'!U145</f>
        <v>14.3</v>
      </c>
      <c r="H24" s="2903">
        <f>'7-11л. РАСКЛАДКА'!U201</f>
        <v>0</v>
      </c>
      <c r="I24" s="2903">
        <f>'7-11л. РАСКЛАДКА'!U258</f>
        <v>22.2</v>
      </c>
      <c r="J24" s="2903">
        <f>'7-11л. РАСКЛАДКА'!U314</f>
        <v>0</v>
      </c>
      <c r="K24" s="2903">
        <f>'7-11л. РАСКЛАДКА'!U370</f>
        <v>20</v>
      </c>
      <c r="L24" s="2903">
        <f>'7-11л. РАСКЛАДКА'!U423</f>
        <v>37</v>
      </c>
      <c r="M24" s="2903">
        <f>'7-11л. РАСКЛАДКА'!U477</f>
        <v>20</v>
      </c>
      <c r="N24" s="2817">
        <f>'7-11л. РАСКЛАДКА'!U530</f>
        <v>0</v>
      </c>
      <c r="O24" s="2826">
        <f t="shared" si="0"/>
        <v>325.89</v>
      </c>
      <c r="P24" s="2942">
        <f t="shared" si="2"/>
        <v>8.6299999999999955</v>
      </c>
      <c r="Q24" s="2832">
        <f t="shared" si="3"/>
        <v>300</v>
      </c>
      <c r="R24" s="2933">
        <v>300</v>
      </c>
      <c r="T24" s="270"/>
      <c r="U24" s="2830"/>
      <c r="V24" s="72"/>
      <c r="W24" s="67"/>
      <c r="X24" s="38"/>
      <c r="Y24" s="38"/>
      <c r="Z24" s="38"/>
      <c r="AA24" s="2822"/>
      <c r="AB24" s="70"/>
      <c r="AC24" s="38"/>
      <c r="AD24" s="2823"/>
      <c r="AE24" s="38"/>
      <c r="AF24" s="2943"/>
      <c r="AG24" s="38"/>
      <c r="AI24" s="38"/>
      <c r="AJ24" s="38"/>
    </row>
    <row r="25" spans="2:36" ht="14.25" customHeight="1">
      <c r="B25" s="1419">
        <v>16</v>
      </c>
      <c r="C25" s="1048" t="s">
        <v>220</v>
      </c>
      <c r="D25" s="2825">
        <f t="shared" si="1"/>
        <v>15</v>
      </c>
      <c r="E25" s="2815">
        <f>'7-11л. РАСКЛАДКА'!U29</f>
        <v>0</v>
      </c>
      <c r="F25" s="2903">
        <f>'7-11л. РАСКЛАДКА'!U87</f>
        <v>0</v>
      </c>
      <c r="G25" s="2903">
        <f>'7-11л. РАСКЛАДКА'!U146</f>
        <v>200</v>
      </c>
      <c r="H25" s="2903">
        <f>'7-11л. РАСКЛАДКА'!U202</f>
        <v>0</v>
      </c>
      <c r="I25" s="2903">
        <f>'7-11л. РАСКЛАДКА'!U259</f>
        <v>200</v>
      </c>
      <c r="J25" s="2903">
        <f>'7-11л. РАСКЛАДКА'!U315</f>
        <v>0</v>
      </c>
      <c r="K25" s="2903">
        <f>'7-11л. РАСКЛАДКА'!U371</f>
        <v>200</v>
      </c>
      <c r="L25" s="2903">
        <f>'7-11л. РАСКЛАДКА'!U424</f>
        <v>0</v>
      </c>
      <c r="M25" s="2903">
        <f>'7-11л. РАСКЛАДКА'!U478</f>
        <v>200</v>
      </c>
      <c r="N25" s="2817">
        <f>'7-11л. РАСКЛАДКА'!U531</f>
        <v>0</v>
      </c>
      <c r="O25" s="2826">
        <f t="shared" si="0"/>
        <v>800</v>
      </c>
      <c r="P25" s="2942">
        <f t="shared" si="2"/>
        <v>433.33333333333337</v>
      </c>
      <c r="Q25" s="2832">
        <f t="shared" si="3"/>
        <v>150</v>
      </c>
      <c r="R25" s="2933">
        <v>150</v>
      </c>
      <c r="T25" s="2831"/>
      <c r="U25" s="2830"/>
      <c r="V25" s="72"/>
      <c r="W25" s="67"/>
      <c r="X25" s="38"/>
      <c r="Y25" s="38"/>
      <c r="Z25" s="38"/>
      <c r="AA25" s="2822"/>
      <c r="AB25" s="70"/>
      <c r="AC25" s="38"/>
      <c r="AD25" s="2823"/>
      <c r="AE25" s="38"/>
      <c r="AF25" s="2913"/>
      <c r="AG25" s="38"/>
      <c r="AI25" s="2858"/>
      <c r="AJ25" s="38"/>
    </row>
    <row r="26" spans="2:36">
      <c r="B26" s="1419">
        <v>17</v>
      </c>
      <c r="C26" s="1048" t="s">
        <v>221</v>
      </c>
      <c r="D26" s="2825">
        <f t="shared" si="1"/>
        <v>5</v>
      </c>
      <c r="E26" s="2815">
        <f>'7-11л. РАСКЛАДКА'!U30</f>
        <v>0</v>
      </c>
      <c r="F26" s="2903">
        <f>'7-11л. РАСКЛАДКА'!U88</f>
        <v>0</v>
      </c>
      <c r="G26" s="2903">
        <f>'7-11л. РАСКЛАДКА'!U147</f>
        <v>20</v>
      </c>
      <c r="H26" s="2903">
        <f>'7-11л. РАСКЛАДКА'!U203</f>
        <v>0</v>
      </c>
      <c r="I26" s="2903">
        <f>'7-11л. РАСКЛАДКА'!U260</f>
        <v>0</v>
      </c>
      <c r="J26" s="2903">
        <f>'7-11л. РАСКЛАДКА'!U316</f>
        <v>0</v>
      </c>
      <c r="K26" s="2903">
        <f>'7-11л. РАСКЛАДКА'!U372</f>
        <v>33</v>
      </c>
      <c r="L26" s="2903">
        <f>'7-11л. РАСКЛАДКА'!U425</f>
        <v>0</v>
      </c>
      <c r="M26" s="2903">
        <f>'7-11л. РАСКЛАДКА'!U479</f>
        <v>0</v>
      </c>
      <c r="N26" s="2817">
        <f>'7-11л. РАСКЛАДКА'!U532</f>
        <v>0</v>
      </c>
      <c r="O26" s="2826">
        <f t="shared" si="0"/>
        <v>53</v>
      </c>
      <c r="P26" s="2932">
        <f t="shared" si="2"/>
        <v>6</v>
      </c>
      <c r="Q26" s="2832">
        <f t="shared" si="3"/>
        <v>50</v>
      </c>
      <c r="R26" s="2933">
        <v>50</v>
      </c>
      <c r="T26" s="270"/>
      <c r="U26" s="2830"/>
      <c r="V26" s="72"/>
      <c r="W26" s="67"/>
      <c r="X26" s="38"/>
      <c r="Y26" s="38"/>
      <c r="Z26" s="38"/>
      <c r="AA26" s="2822"/>
      <c r="AB26" s="70"/>
      <c r="AC26" s="38"/>
      <c r="AD26" s="2823"/>
      <c r="AE26" s="38"/>
      <c r="AF26" s="2913"/>
      <c r="AG26" s="38"/>
      <c r="AI26" s="38"/>
      <c r="AJ26" s="38"/>
    </row>
    <row r="27" spans="2:36">
      <c r="B27" s="1419">
        <v>18</v>
      </c>
      <c r="C27" s="1048" t="s">
        <v>47</v>
      </c>
      <c r="D27" s="2825">
        <f t="shared" si="1"/>
        <v>1</v>
      </c>
      <c r="E27" s="2815">
        <f>'7-11л. РАСКЛАДКА'!U31</f>
        <v>10</v>
      </c>
      <c r="F27" s="2903">
        <f>'7-11л. РАСКЛАДКА'!U89</f>
        <v>0</v>
      </c>
      <c r="G27" s="2903">
        <f>'7-11л. РАСКЛАДКА'!U148</f>
        <v>0</v>
      </c>
      <c r="H27" s="2903">
        <f>'7-11л. РАСКЛАДКА'!U204</f>
        <v>0</v>
      </c>
      <c r="I27" s="2903">
        <f>'7-11л. РАСКЛАДКА'!U261</f>
        <v>0</v>
      </c>
      <c r="J27" s="2903">
        <f>'7-11л. РАСКЛАДКА'!U317</f>
        <v>0</v>
      </c>
      <c r="K27" s="2903">
        <f>'7-11л. РАСКЛАДКА'!U373</f>
        <v>0</v>
      </c>
      <c r="L27" s="2903">
        <f>'7-11л. РАСКЛАДКА'!U426</f>
        <v>0</v>
      </c>
      <c r="M27" s="2903">
        <f>'7-11л. РАСКЛАДКА'!U480</f>
        <v>0</v>
      </c>
      <c r="N27" s="2817">
        <f>'7-11л. РАСКЛАДКА'!U533</f>
        <v>0</v>
      </c>
      <c r="O27" s="2826">
        <f t="shared" si="0"/>
        <v>10</v>
      </c>
      <c r="P27" s="2932">
        <f t="shared" si="2"/>
        <v>0</v>
      </c>
      <c r="Q27" s="2832">
        <f t="shared" si="3"/>
        <v>10</v>
      </c>
      <c r="R27" s="2933">
        <v>10</v>
      </c>
      <c r="T27" s="270"/>
      <c r="U27" s="2830"/>
      <c r="V27" s="72"/>
      <c r="W27" s="67"/>
      <c r="X27" s="38"/>
      <c r="Y27" s="38"/>
      <c r="Z27" s="38"/>
      <c r="AA27" s="2822"/>
      <c r="AB27" s="70"/>
      <c r="AC27" s="38"/>
      <c r="AD27" s="2823"/>
      <c r="AE27" s="38"/>
      <c r="AF27" s="2913"/>
      <c r="AG27" s="38"/>
      <c r="AI27" s="38"/>
      <c r="AJ27" s="38"/>
    </row>
    <row r="28" spans="2:36">
      <c r="B28" s="1419">
        <v>19</v>
      </c>
      <c r="C28" s="1048" t="s">
        <v>222</v>
      </c>
      <c r="D28" s="2825">
        <f t="shared" si="1"/>
        <v>1</v>
      </c>
      <c r="E28" s="2815">
        <f>'7-11л. РАСКЛАДКА'!U32</f>
        <v>0</v>
      </c>
      <c r="F28" s="2903">
        <f>'7-11л. РАСКЛАДКА'!U90</f>
        <v>5</v>
      </c>
      <c r="G28" s="2903">
        <f>'7-11л. РАСКЛАДКА'!U149</f>
        <v>0</v>
      </c>
      <c r="H28" s="2903">
        <f>'7-11л. РАСКЛАДКА'!U205</f>
        <v>0</v>
      </c>
      <c r="I28" s="2903">
        <f>'7-11л. РАСКЛАДКА'!U262</f>
        <v>0</v>
      </c>
      <c r="J28" s="2903">
        <f>'7-11л. РАСКЛАДКА'!U318</f>
        <v>0</v>
      </c>
      <c r="K28" s="2903">
        <f>'7-11л. РАСКЛАДКА'!U374</f>
        <v>0</v>
      </c>
      <c r="L28" s="2903">
        <f>'7-11л. РАСКЛАДКА'!U427</f>
        <v>0</v>
      </c>
      <c r="M28" s="2903">
        <f>'7-11л. РАСКЛАДКА'!U481</f>
        <v>0</v>
      </c>
      <c r="N28" s="2817">
        <f>'7-11л. РАСКЛАДКА'!U534</f>
        <v>5</v>
      </c>
      <c r="O28" s="2826">
        <f t="shared" si="0"/>
        <v>10</v>
      </c>
      <c r="P28" s="2932">
        <f t="shared" si="2"/>
        <v>0</v>
      </c>
      <c r="Q28" s="2832">
        <f t="shared" si="3"/>
        <v>10</v>
      </c>
      <c r="R28" s="2933">
        <v>10</v>
      </c>
      <c r="T28" s="270"/>
      <c r="U28" s="2830"/>
      <c r="V28" s="72"/>
      <c r="W28" s="67"/>
      <c r="X28" s="38"/>
      <c r="Y28" s="38"/>
      <c r="Z28" s="38"/>
      <c r="AA28" s="2822"/>
      <c r="AB28" s="70"/>
      <c r="AC28" s="38"/>
      <c r="AD28" s="2823"/>
      <c r="AE28" s="38"/>
      <c r="AF28" s="2944"/>
      <c r="AG28" s="38"/>
      <c r="AI28" s="38"/>
      <c r="AJ28" s="38"/>
    </row>
    <row r="29" spans="2:36">
      <c r="B29" s="1419">
        <v>20</v>
      </c>
      <c r="C29" s="1048" t="s">
        <v>48</v>
      </c>
      <c r="D29" s="2825">
        <f t="shared" si="1"/>
        <v>3</v>
      </c>
      <c r="E29" s="2815">
        <f>'7-11л. РАСКЛАДКА'!U33</f>
        <v>0</v>
      </c>
      <c r="F29" s="2903">
        <f>'7-11л. РАСКЛАДКА'!U91</f>
        <v>1.1299999999999999</v>
      </c>
      <c r="G29" s="2903">
        <f>'7-11л. РАСКЛАДКА'!U150</f>
        <v>7.24</v>
      </c>
      <c r="H29" s="2903">
        <f>'7-11л. РАСКЛАДКА'!U206</f>
        <v>0</v>
      </c>
      <c r="I29" s="2903">
        <f>'7-11л. РАСКЛАДКА'!U263</f>
        <v>4.83</v>
      </c>
      <c r="J29" s="2903">
        <f>'7-11л. РАСКЛАДКА'!U319</f>
        <v>0</v>
      </c>
      <c r="K29" s="2903">
        <f>'7-11л. РАСКЛАДКА'!U375</f>
        <v>2.9</v>
      </c>
      <c r="L29" s="2903">
        <f>'7-11л. РАСКЛАДКА'!U428</f>
        <v>0</v>
      </c>
      <c r="M29" s="2903">
        <f>'7-11л. РАСКЛАДКА'!U482</f>
        <v>6.9</v>
      </c>
      <c r="N29" s="2817">
        <f>'7-11л. РАСКЛАДКА'!U535</f>
        <v>7</v>
      </c>
      <c r="O29" s="2826">
        <f t="shared" si="0"/>
        <v>30</v>
      </c>
      <c r="P29" s="2932">
        <f t="shared" si="2"/>
        <v>0</v>
      </c>
      <c r="Q29" s="2832">
        <f t="shared" si="3"/>
        <v>30</v>
      </c>
      <c r="R29" s="2933">
        <v>30</v>
      </c>
      <c r="T29" s="270"/>
      <c r="U29" s="2830"/>
      <c r="V29" s="72"/>
      <c r="W29" s="67"/>
      <c r="X29" s="38"/>
      <c r="Y29" s="38"/>
      <c r="Z29" s="38"/>
      <c r="AA29" s="2822"/>
      <c r="AB29" s="70"/>
      <c r="AC29" s="38"/>
      <c r="AD29" s="2823"/>
      <c r="AE29" s="38"/>
      <c r="AF29" s="2913"/>
      <c r="AG29" s="38"/>
      <c r="AI29" s="38"/>
      <c r="AJ29" s="38"/>
    </row>
    <row r="30" spans="2:36">
      <c r="B30" s="1419">
        <v>21</v>
      </c>
      <c r="C30" s="1048" t="s">
        <v>49</v>
      </c>
      <c r="D30" s="2825">
        <f t="shared" si="1"/>
        <v>1.5</v>
      </c>
      <c r="E30" s="2815">
        <f>'7-11л. РАСКЛАДКА'!U34</f>
        <v>0</v>
      </c>
      <c r="F30" s="2903">
        <f>'7-11л. РАСКЛАДКА'!U92</f>
        <v>1.1000000000000001</v>
      </c>
      <c r="G30" s="2903">
        <f>'7-11л. РАСКЛАДКА'!U151</f>
        <v>0.76</v>
      </c>
      <c r="H30" s="2903">
        <f>'7-11л. РАСКЛАДКА'!U207</f>
        <v>3.6</v>
      </c>
      <c r="I30" s="2903">
        <f>'7-11л. РАСКЛАДКА'!U264</f>
        <v>0</v>
      </c>
      <c r="J30" s="2903">
        <f>'7-11л. РАСКЛАДКА'!U320</f>
        <v>2.8</v>
      </c>
      <c r="K30" s="2903">
        <f>'7-11л. РАСКЛАДКА'!U376</f>
        <v>2</v>
      </c>
      <c r="L30" s="2903">
        <f>'7-11л. РАСКЛАДКА'!U429</f>
        <v>3.2</v>
      </c>
      <c r="M30" s="2903">
        <f>'7-11л. РАСКЛАДКА'!U483</f>
        <v>0</v>
      </c>
      <c r="N30" s="2817">
        <f>'7-11л. РАСКЛАДКА'!U536</f>
        <v>1.6</v>
      </c>
      <c r="O30" s="2826">
        <f t="shared" si="0"/>
        <v>15.06</v>
      </c>
      <c r="P30" s="2942">
        <f t="shared" si="2"/>
        <v>0.40000000000000568</v>
      </c>
      <c r="Q30" s="2832">
        <f t="shared" si="3"/>
        <v>15</v>
      </c>
      <c r="R30" s="2933">
        <v>15</v>
      </c>
      <c r="T30" s="270"/>
      <c r="U30" s="2830"/>
      <c r="V30" s="72"/>
      <c r="W30" s="67"/>
      <c r="X30" s="38"/>
      <c r="Y30" s="38"/>
      <c r="Z30" s="38"/>
      <c r="AA30" s="2822"/>
      <c r="AB30" s="70"/>
      <c r="AC30" s="38"/>
      <c r="AD30" s="2823"/>
      <c r="AE30" s="38"/>
      <c r="AF30" s="2913"/>
      <c r="AG30" s="38"/>
      <c r="AI30" s="38"/>
      <c r="AJ30" s="38"/>
    </row>
    <row r="31" spans="2:36" ht="12" customHeight="1">
      <c r="B31" s="1419">
        <v>22</v>
      </c>
      <c r="C31" s="1048" t="s">
        <v>223</v>
      </c>
      <c r="D31" s="2825">
        <f t="shared" si="1"/>
        <v>4</v>
      </c>
      <c r="E31" s="2815">
        <f>'7-11л. РАСКЛАДКА'!U35</f>
        <v>0</v>
      </c>
      <c r="F31" s="2903">
        <f>'7-11л. РАСКЛАДКА'!U93</f>
        <v>4.5060000000000002</v>
      </c>
      <c r="G31" s="2903">
        <f>'7-11л. РАСКЛАДКА'!U152</f>
        <v>4</v>
      </c>
      <c r="H31" s="2903">
        <f>'7-11л. РАСКЛАДКА'!U208</f>
        <v>9.4499999999999993</v>
      </c>
      <c r="I31" s="2903">
        <f>'7-11л. РАСКЛАДКА'!U265</f>
        <v>1</v>
      </c>
      <c r="J31" s="2903">
        <f>'7-11л. РАСКЛАДКА'!U321</f>
        <v>7</v>
      </c>
      <c r="K31" s="2903">
        <f>'7-11л. РАСКЛАДКА'!U377</f>
        <v>4</v>
      </c>
      <c r="L31" s="2903">
        <f>'7-11л. РАСКЛАДКА'!U430</f>
        <v>0</v>
      </c>
      <c r="M31" s="2903">
        <f>'7-11л. РАСКЛАДКА'!U484</f>
        <v>2</v>
      </c>
      <c r="N31" s="2817">
        <f>'7-11л. РАСКЛАДКА'!U537</f>
        <v>12</v>
      </c>
      <c r="O31" s="2826">
        <f t="shared" si="0"/>
        <v>43.956000000000003</v>
      </c>
      <c r="P31" s="2942">
        <f t="shared" si="2"/>
        <v>9.8900000000000148</v>
      </c>
      <c r="Q31" s="2832">
        <f t="shared" si="3"/>
        <v>40</v>
      </c>
      <c r="R31" s="2933">
        <v>40</v>
      </c>
      <c r="T31" s="270"/>
      <c r="U31" s="2830"/>
      <c r="V31" s="72"/>
      <c r="W31" s="67"/>
      <c r="X31" s="38"/>
      <c r="Y31" s="38"/>
      <c r="Z31" s="38"/>
      <c r="AA31" s="2822"/>
      <c r="AB31" s="70"/>
      <c r="AC31" s="38"/>
      <c r="AD31" s="2823"/>
      <c r="AE31" s="38"/>
      <c r="AF31" s="2913"/>
      <c r="AG31" s="38"/>
      <c r="AI31" s="38"/>
      <c r="AJ31" s="38"/>
    </row>
    <row r="32" spans="2:36" ht="13.5" customHeight="1">
      <c r="B32" s="1419">
        <v>23</v>
      </c>
      <c r="C32" s="1048" t="s">
        <v>50</v>
      </c>
      <c r="D32" s="2825">
        <f t="shared" si="1"/>
        <v>3</v>
      </c>
      <c r="E32" s="2815">
        <f>'7-11л. РАСКЛАДКА'!U36</f>
        <v>10</v>
      </c>
      <c r="F32" s="2903">
        <f>'7-11л. РАСКЛАДКА'!U94</f>
        <v>7</v>
      </c>
      <c r="G32" s="2903">
        <f>'7-11л. РАСКЛАДКА'!U153</f>
        <v>3.2</v>
      </c>
      <c r="H32" s="2903">
        <f>'7-11л. РАСКЛАДКА'!U209</f>
        <v>7</v>
      </c>
      <c r="I32" s="2903">
        <f>'7-11л. РАСКЛАДКА'!U266</f>
        <v>0</v>
      </c>
      <c r="J32" s="2903">
        <f>'7-11л. РАСКЛАДКА'!U322</f>
        <v>7</v>
      </c>
      <c r="K32" s="2903">
        <f>'7-11л. РАСКЛАДКА'!U378</f>
        <v>1.6</v>
      </c>
      <c r="L32" s="2903">
        <f>'7-11л. РАСКЛАДКА'!U431</f>
        <v>0</v>
      </c>
      <c r="M32" s="2903">
        <f>'7-11л. РАСКЛАДКА'!U485</f>
        <v>1.6</v>
      </c>
      <c r="N32" s="2817">
        <f>'7-11л. РАСКЛАДКА'!U538</f>
        <v>0</v>
      </c>
      <c r="O32" s="2826">
        <f t="shared" si="0"/>
        <v>37.400000000000006</v>
      </c>
      <c r="P32" s="2942">
        <f t="shared" si="2"/>
        <v>24.666666666666686</v>
      </c>
      <c r="Q32" s="2832">
        <f t="shared" si="3"/>
        <v>30</v>
      </c>
      <c r="R32" s="2933">
        <v>30</v>
      </c>
      <c r="T32" s="270"/>
      <c r="U32" s="2830"/>
      <c r="V32" s="72"/>
      <c r="W32" s="67"/>
      <c r="X32" s="38"/>
      <c r="Y32" s="38"/>
      <c r="Z32" s="38"/>
      <c r="AA32" s="2822"/>
      <c r="AB32" s="70"/>
      <c r="AC32" s="38"/>
      <c r="AD32" s="2823"/>
      <c r="AE32" s="38"/>
      <c r="AF32" s="2913"/>
      <c r="AG32" s="38"/>
      <c r="AI32" s="38"/>
      <c r="AJ32" s="38"/>
    </row>
    <row r="33" spans="2:36" ht="14.4" customHeight="1">
      <c r="B33" s="1419">
        <v>24</v>
      </c>
      <c r="C33" s="1048" t="s">
        <v>51</v>
      </c>
      <c r="D33" s="2825">
        <f t="shared" si="1"/>
        <v>1</v>
      </c>
      <c r="E33" s="2815">
        <f>'7-11л. РАСКЛАДКА'!U37</f>
        <v>0</v>
      </c>
      <c r="F33" s="2903">
        <f>'7-11л. РАСКЛАДКА'!U95</f>
        <v>0</v>
      </c>
      <c r="G33" s="2903">
        <f>'7-11л. РАСКЛАДКА'!U154</f>
        <v>0</v>
      </c>
      <c r="H33" s="2903">
        <f>'7-11л. РАСКЛАДКА'!U210</f>
        <v>15</v>
      </c>
      <c r="I33" s="2903">
        <f>'7-11л. РАСКЛАДКА'!U267</f>
        <v>0</v>
      </c>
      <c r="J33" s="2903">
        <f>'7-11л. РАСКЛАДКА'!U323</f>
        <v>0</v>
      </c>
      <c r="K33" s="2903">
        <f>'7-11л. РАСКЛАДКА'!U379</f>
        <v>0</v>
      </c>
      <c r="L33" s="2903">
        <f>'7-11л. РАСКЛАДКА'!U432</f>
        <v>0</v>
      </c>
      <c r="M33" s="2903">
        <f>'7-11л. РАСКЛАДКА'!U486</f>
        <v>0</v>
      </c>
      <c r="N33" s="2817">
        <f>'7-11л. РАСКЛАДКА'!U539</f>
        <v>0</v>
      </c>
      <c r="O33" s="2826">
        <f t="shared" si="0"/>
        <v>15</v>
      </c>
      <c r="P33" s="2945">
        <f t="shared" si="2"/>
        <v>50</v>
      </c>
      <c r="Q33" s="2832">
        <f t="shared" si="3"/>
        <v>10</v>
      </c>
      <c r="R33" s="2933">
        <v>10</v>
      </c>
      <c r="T33" s="270"/>
      <c r="U33" s="2830"/>
      <c r="V33" s="72"/>
      <c r="W33" s="67"/>
      <c r="X33" s="38"/>
      <c r="Y33" s="38"/>
      <c r="Z33" s="38"/>
      <c r="AA33" s="2822"/>
      <c r="AB33" s="70"/>
      <c r="AC33" s="38"/>
      <c r="AD33" s="2823"/>
      <c r="AE33" s="38"/>
      <c r="AF33" s="2913"/>
      <c r="AG33" s="38"/>
      <c r="AI33" s="38"/>
      <c r="AJ33" s="38"/>
    </row>
    <row r="34" spans="2:36" ht="12" customHeight="1">
      <c r="B34" s="1419">
        <v>25</v>
      </c>
      <c r="C34" s="1048" t="s">
        <v>52</v>
      </c>
      <c r="D34" s="2825">
        <f t="shared" si="1"/>
        <v>0.1</v>
      </c>
      <c r="E34" s="2815">
        <f>'7-11л. РАСКЛАДКА'!U38</f>
        <v>0</v>
      </c>
      <c r="F34" s="2903">
        <f>'7-11л. РАСКЛАДКА'!U96</f>
        <v>1</v>
      </c>
      <c r="G34" s="2903">
        <f>'7-11л. РАСКЛАДКА'!U155</f>
        <v>0</v>
      </c>
      <c r="H34" s="2903">
        <f>'7-11л. РАСКЛАДКА'!U211</f>
        <v>1</v>
      </c>
      <c r="I34" s="2903">
        <f>'7-11л. РАСКЛАДКА'!U268</f>
        <v>0</v>
      </c>
      <c r="J34" s="2903">
        <f>'7-11л. РАСКЛАДКА'!U324</f>
        <v>0</v>
      </c>
      <c r="K34" s="2903">
        <f>'7-11л. РАСКЛАДКА'!U380</f>
        <v>0</v>
      </c>
      <c r="L34" s="2903">
        <f>'7-11л. РАСКЛАДКА'!U433</f>
        <v>0</v>
      </c>
      <c r="M34" s="2903">
        <f>'7-11л. РАСКЛАДКА'!U487</f>
        <v>0</v>
      </c>
      <c r="N34" s="2817">
        <f>'7-11л. РАСКЛАДКА'!U540</f>
        <v>1</v>
      </c>
      <c r="O34" s="2826">
        <f t="shared" si="0"/>
        <v>3</v>
      </c>
      <c r="P34" s="2945">
        <f t="shared" si="2"/>
        <v>200</v>
      </c>
      <c r="Q34" s="2832">
        <f t="shared" si="3"/>
        <v>1</v>
      </c>
      <c r="R34" s="2933">
        <v>1</v>
      </c>
      <c r="T34" s="270"/>
      <c r="U34" s="2859"/>
      <c r="V34" s="72"/>
      <c r="W34" s="67"/>
      <c r="X34" s="38"/>
      <c r="Y34" s="38"/>
      <c r="Z34" s="38"/>
      <c r="AA34" s="2822"/>
      <c r="AB34" s="70"/>
      <c r="AC34" s="38"/>
      <c r="AD34" s="2823"/>
      <c r="AE34" s="38"/>
      <c r="AF34" s="2944"/>
      <c r="AG34" s="38"/>
      <c r="AI34" s="38"/>
      <c r="AJ34" s="38"/>
    </row>
    <row r="35" spans="2:36" ht="15.75" customHeight="1">
      <c r="B35" s="1419">
        <v>26</v>
      </c>
      <c r="C35" s="1048" t="s">
        <v>224</v>
      </c>
      <c r="D35" s="2825">
        <f t="shared" si="1"/>
        <v>0.1</v>
      </c>
      <c r="E35" s="2815">
        <f>'7-11л. РАСКЛАДКА'!U39</f>
        <v>0</v>
      </c>
      <c r="F35" s="2903">
        <f>'7-11л. РАСКЛАДКА'!U97</f>
        <v>0</v>
      </c>
      <c r="G35" s="2903">
        <f>'7-11л. РАСКЛАДКА'!U156</f>
        <v>0</v>
      </c>
      <c r="H35" s="2903">
        <f>'7-11л. РАСКЛАДКА'!U212</f>
        <v>0</v>
      </c>
      <c r="I35" s="2903">
        <f>'7-11л. РАСКЛАДКА'!U269</f>
        <v>0</v>
      </c>
      <c r="J35" s="2903">
        <f>'7-11л. РАСКЛАДКА'!U325</f>
        <v>0</v>
      </c>
      <c r="K35" s="2903">
        <f>'7-11л. РАСКЛАДКА'!U381</f>
        <v>0</v>
      </c>
      <c r="L35" s="2903">
        <f>'7-11л. РАСКЛАДКА'!U434</f>
        <v>0</v>
      </c>
      <c r="M35" s="2903">
        <f>'7-11л. РАСКЛАДКА'!U488</f>
        <v>0</v>
      </c>
      <c r="N35" s="2817">
        <f>'7-11л. РАСКЛАДКА'!U541</f>
        <v>0</v>
      </c>
      <c r="O35" s="2826">
        <f t="shared" si="0"/>
        <v>0</v>
      </c>
      <c r="P35" s="2945">
        <f t="shared" si="2"/>
        <v>-100</v>
      </c>
      <c r="Q35" s="2832">
        <f t="shared" si="3"/>
        <v>1</v>
      </c>
      <c r="R35" s="2933">
        <v>1</v>
      </c>
      <c r="T35" s="270"/>
      <c r="U35" s="2830"/>
      <c r="V35" s="72"/>
      <c r="W35" s="67"/>
      <c r="X35" s="38"/>
      <c r="Y35" s="38"/>
      <c r="Z35" s="38"/>
      <c r="AA35" s="2822"/>
      <c r="AB35" s="70"/>
      <c r="AC35" s="38"/>
      <c r="AD35" s="2823"/>
      <c r="AE35" s="38"/>
      <c r="AF35" s="2913"/>
      <c r="AG35" s="38"/>
      <c r="AI35" s="38"/>
      <c r="AJ35" s="38"/>
    </row>
    <row r="36" spans="2:36" ht="12" customHeight="1">
      <c r="B36" s="1419">
        <v>27</v>
      </c>
      <c r="C36" s="1048" t="s">
        <v>115</v>
      </c>
      <c r="D36" s="2825">
        <f t="shared" si="1"/>
        <v>0.2</v>
      </c>
      <c r="E36" s="2815">
        <f>'7-11л. РАСКЛАДКА'!U40</f>
        <v>3</v>
      </c>
      <c r="F36" s="2903">
        <f>'7-11л. РАСКЛАДКА'!U98</f>
        <v>0</v>
      </c>
      <c r="G36" s="2903">
        <f>'7-11л. РАСКЛАДКА'!U157</f>
        <v>0</v>
      </c>
      <c r="H36" s="2903">
        <f>'7-11л. РАСКЛАДКА'!U213</f>
        <v>0</v>
      </c>
      <c r="I36" s="2903">
        <f>'7-11л. РАСКЛАДКА'!U270</f>
        <v>0</v>
      </c>
      <c r="J36" s="2903">
        <f>'7-11л. РАСКЛАДКА'!U326</f>
        <v>0</v>
      </c>
      <c r="K36" s="2903">
        <f>'7-11л. РАСКЛАДКА'!U382</f>
        <v>0</v>
      </c>
      <c r="L36" s="2903">
        <f>'7-11л. РАСКЛАДКА'!U435</f>
        <v>0</v>
      </c>
      <c r="M36" s="2903">
        <f>'7-11л. РАСКЛАДКА'!U489</f>
        <v>0</v>
      </c>
      <c r="N36" s="2817">
        <f>'7-11л. РАСКЛАДКА'!U542</f>
        <v>0</v>
      </c>
      <c r="O36" s="2826">
        <f t="shared" si="0"/>
        <v>3</v>
      </c>
      <c r="P36" s="2945">
        <f t="shared" si="2"/>
        <v>50</v>
      </c>
      <c r="Q36" s="2832">
        <f t="shared" si="3"/>
        <v>2</v>
      </c>
      <c r="R36" s="2933">
        <v>2</v>
      </c>
      <c r="T36" s="270"/>
      <c r="U36" s="2859"/>
      <c r="V36" s="72"/>
      <c r="W36" s="67"/>
      <c r="X36" s="38"/>
      <c r="Y36" s="38"/>
      <c r="Z36" s="38"/>
      <c r="AA36" s="2822"/>
      <c r="AB36" s="70"/>
      <c r="AC36" s="38"/>
      <c r="AD36" s="2823"/>
      <c r="AE36" s="38"/>
      <c r="AF36" s="2913"/>
      <c r="AG36" s="38"/>
      <c r="AI36" s="38"/>
      <c r="AJ36" s="38"/>
    </row>
    <row r="37" spans="2:36" ht="12" hidden="1" customHeight="1">
      <c r="B37" s="1419">
        <v>28</v>
      </c>
      <c r="C37" s="1048" t="s">
        <v>53</v>
      </c>
      <c r="D37" s="2825">
        <f t="shared" si="1"/>
        <v>0.02</v>
      </c>
      <c r="E37" s="2815">
        <f>'7-11л. РАСКЛАДКА'!U41</f>
        <v>0</v>
      </c>
      <c r="F37" s="2903">
        <f>'7-11л. РАСКЛАДКА'!U99</f>
        <v>0</v>
      </c>
      <c r="G37" s="2903">
        <f>'7-11л. РАСКЛАДКА'!U158</f>
        <v>0</v>
      </c>
      <c r="H37" s="2903">
        <f>'7-11л. РАСКЛАДКА'!U214</f>
        <v>0</v>
      </c>
      <c r="I37" s="2903">
        <f>'7-11л. РАСКЛАДКА'!U271</f>
        <v>0</v>
      </c>
      <c r="J37" s="2903">
        <f>'7-11л. РАСКЛАДКА'!U327</f>
        <v>0</v>
      </c>
      <c r="K37" s="2903">
        <f>'7-11л. РАСКЛАДКА'!U383</f>
        <v>0</v>
      </c>
      <c r="L37" s="2903">
        <f>'7-11л. РАСКЛАДКА'!U436</f>
        <v>0</v>
      </c>
      <c r="M37" s="2903">
        <f>'7-11л. РАСКЛАДКА'!U490</f>
        <v>0</v>
      </c>
      <c r="N37" s="2817">
        <f>'7-11л. РАСКЛАДКА'!U543</f>
        <v>0</v>
      </c>
      <c r="O37" s="2826">
        <f t="shared" si="0"/>
        <v>0</v>
      </c>
      <c r="P37" s="2942">
        <f t="shared" si="2"/>
        <v>-100</v>
      </c>
      <c r="Q37" s="2832">
        <f t="shared" si="3"/>
        <v>0.2</v>
      </c>
      <c r="R37" s="2933">
        <v>0.2</v>
      </c>
      <c r="T37" s="270"/>
      <c r="U37" s="2830"/>
      <c r="V37" s="72"/>
      <c r="W37" s="67"/>
      <c r="X37" s="38"/>
      <c r="Y37" s="38"/>
      <c r="Z37" s="38"/>
      <c r="AA37" s="2822"/>
      <c r="AB37" s="70"/>
      <c r="AC37" s="38"/>
      <c r="AD37" s="2823"/>
      <c r="AE37" s="38"/>
      <c r="AF37" s="2944"/>
      <c r="AG37" s="38"/>
      <c r="AI37" s="38"/>
      <c r="AJ37" s="38"/>
    </row>
    <row r="38" spans="2:36" ht="14.4" customHeight="1">
      <c r="B38" s="1419">
        <v>29</v>
      </c>
      <c r="C38" s="2861" t="s">
        <v>225</v>
      </c>
      <c r="D38" s="2825">
        <f t="shared" si="1"/>
        <v>0.3</v>
      </c>
      <c r="E38" s="2815">
        <f>'7-11л. РАСКЛАДКА'!U42</f>
        <v>0</v>
      </c>
      <c r="F38" s="2903">
        <f>'7-11л. РАСКЛАДКА'!U100</f>
        <v>0.2</v>
      </c>
      <c r="G38" s="2903">
        <f>'7-11л. РАСКЛАДКА'!U159</f>
        <v>0</v>
      </c>
      <c r="H38" s="2903">
        <f>'7-11л. РАСКЛАДКА'!U215</f>
        <v>0.9</v>
      </c>
      <c r="I38" s="2903">
        <f>'7-11л. РАСКЛАДКА'!U272</f>
        <v>0.2</v>
      </c>
      <c r="J38" s="2903">
        <f>'7-11л. РАСКЛАДКА'!U328</f>
        <v>0.38</v>
      </c>
      <c r="K38" s="2903">
        <f>'7-11л. РАСКЛАДКА'!U384</f>
        <v>0.16</v>
      </c>
      <c r="L38" s="2903">
        <f>'7-11л. РАСКЛАДКА'!U437</f>
        <v>0.5</v>
      </c>
      <c r="M38" s="2903">
        <f>'7-11л. РАСКЛАДКА'!U491</f>
        <v>0.16</v>
      </c>
      <c r="N38" s="2817">
        <f>'7-11л. РАСКЛАДКА'!U544</f>
        <v>0.5</v>
      </c>
      <c r="O38" s="2826">
        <f t="shared" si="0"/>
        <v>3</v>
      </c>
      <c r="P38" s="2942">
        <f t="shared" si="2"/>
        <v>0</v>
      </c>
      <c r="Q38" s="2832">
        <f t="shared" si="3"/>
        <v>3</v>
      </c>
      <c r="R38" s="2933">
        <v>3</v>
      </c>
      <c r="T38" s="270"/>
      <c r="U38" s="2830"/>
      <c r="V38" s="72"/>
      <c r="W38" s="67"/>
      <c r="X38" s="38"/>
      <c r="Y38" s="38"/>
      <c r="Z38" s="38"/>
      <c r="AA38" s="2822"/>
      <c r="AB38" s="70"/>
      <c r="AC38" s="38"/>
      <c r="AD38" s="2823"/>
      <c r="AE38" s="38"/>
      <c r="AF38" s="2913"/>
      <c r="AG38" s="38"/>
      <c r="AI38" s="38"/>
      <c r="AJ38" s="38"/>
    </row>
    <row r="39" spans="2:36" ht="13.5" customHeight="1">
      <c r="B39" s="1419">
        <v>30</v>
      </c>
      <c r="C39" s="1048" t="s">
        <v>116</v>
      </c>
      <c r="D39" s="2825">
        <f t="shared" si="1"/>
        <v>0.3</v>
      </c>
      <c r="E39" s="2815">
        <f>'7-11л. РАСКЛАДКА'!U43</f>
        <v>0</v>
      </c>
      <c r="F39" s="2903">
        <f>'7-11л. РАСКЛАДКА'!U101</f>
        <v>0</v>
      </c>
      <c r="G39" s="2903">
        <f>'7-11л. РАСКЛАДКА'!U160</f>
        <v>1</v>
      </c>
      <c r="H39" s="2903">
        <f>'7-11л. РАСКЛАДКА'!U216</f>
        <v>0</v>
      </c>
      <c r="I39" s="2903">
        <f>'7-11л. РАСКЛАДКА'!U273</f>
        <v>0</v>
      </c>
      <c r="J39" s="2903">
        <f>'7-11л. РАСКЛАДКА'!U329</f>
        <v>0</v>
      </c>
      <c r="K39" s="2903">
        <f>'7-11л. РАСКЛАДКА'!U385</f>
        <v>0</v>
      </c>
      <c r="L39" s="2903">
        <f>'7-11л. РАСКЛАДКА'!U438</f>
        <v>0</v>
      </c>
      <c r="M39" s="2903">
        <f>'7-11л. РАСКЛАДКА'!U492</f>
        <v>0</v>
      </c>
      <c r="N39" s="2817">
        <f>'7-11л. РАСКЛАДКА'!U545</f>
        <v>0</v>
      </c>
      <c r="O39" s="2826">
        <f t="shared" si="0"/>
        <v>1</v>
      </c>
      <c r="P39" s="2942">
        <f t="shared" si="2"/>
        <v>-66.666666666666657</v>
      </c>
      <c r="Q39" s="2832">
        <f t="shared" si="3"/>
        <v>3</v>
      </c>
      <c r="R39" s="2933">
        <v>3</v>
      </c>
      <c r="T39" s="2831"/>
      <c r="U39" s="2859"/>
      <c r="V39" s="72"/>
      <c r="W39" s="67"/>
      <c r="X39" s="38"/>
      <c r="Y39" s="38"/>
      <c r="Z39" s="38"/>
      <c r="AA39" s="2822"/>
      <c r="AB39" s="70"/>
      <c r="AC39" s="38"/>
      <c r="AD39" s="2823"/>
      <c r="AE39" s="38"/>
      <c r="AF39" s="2913"/>
      <c r="AG39" s="38"/>
      <c r="AI39" s="38"/>
      <c r="AJ39" s="38"/>
    </row>
    <row r="40" spans="2:36" ht="14.25" customHeight="1">
      <c r="B40" s="1419">
        <v>31</v>
      </c>
      <c r="C40" s="1048" t="s">
        <v>117</v>
      </c>
      <c r="D40" s="2825">
        <f t="shared" si="1"/>
        <v>0.2</v>
      </c>
      <c r="E40" s="2815">
        <f>'7-11л. РАСКЛАДКА'!U44</f>
        <v>0</v>
      </c>
      <c r="F40" s="2903">
        <f>'7-11л. РАСКЛАДКА'!U102</f>
        <v>4.0000000000000002E-4</v>
      </c>
      <c r="G40" s="2903">
        <f>'7-11л. РАСКЛАДКА'!U161</f>
        <v>2.5000000000000001E-2</v>
      </c>
      <c r="H40" s="2903">
        <f>'7-11л. РАСКЛАДКА'!U217</f>
        <v>0</v>
      </c>
      <c r="I40" s="2903">
        <f>'7-11л. РАСКЛАДКА'!U274</f>
        <v>4.0000000000000001E-3</v>
      </c>
      <c r="J40" s="2903">
        <f>'7-11л. РАСКЛАДКА'!U330</f>
        <v>0.2</v>
      </c>
      <c r="K40" s="2903">
        <f>'7-11л. РАСКЛАДКА'!U386</f>
        <v>1E-3</v>
      </c>
      <c r="L40" s="2903">
        <f>'7-11л. РАСКЛАДКА'!U439</f>
        <v>4.0000000000000001E-3</v>
      </c>
      <c r="M40" s="2903">
        <f>'7-11л. РАСКЛАДКА'!U493</f>
        <v>1E-3</v>
      </c>
      <c r="N40" s="2817">
        <f>'7-11л. РАСКЛАДКА'!U546</f>
        <v>4.0000000000000002E-4</v>
      </c>
      <c r="O40" s="2946">
        <f t="shared" si="0"/>
        <v>0.23580000000000004</v>
      </c>
      <c r="P40" s="2942">
        <f t="shared" si="2"/>
        <v>-88.21</v>
      </c>
      <c r="Q40" s="2832">
        <f t="shared" si="3"/>
        <v>2</v>
      </c>
      <c r="R40" s="2933">
        <v>2</v>
      </c>
      <c r="T40" s="2831"/>
      <c r="U40" s="2830"/>
      <c r="V40" s="72"/>
      <c r="W40" s="67"/>
      <c r="X40" s="38"/>
      <c r="Y40" s="38"/>
      <c r="Z40" s="38"/>
      <c r="AA40" s="2822"/>
      <c r="AB40" s="70"/>
      <c r="AC40" s="38"/>
      <c r="AD40" s="2823"/>
      <c r="AE40" s="38"/>
      <c r="AF40" s="2947"/>
      <c r="AG40" s="38"/>
      <c r="AI40" s="38"/>
      <c r="AJ40" s="38"/>
    </row>
    <row r="41" spans="2:36" ht="15" customHeight="1">
      <c r="B41" s="1419">
        <v>32</v>
      </c>
      <c r="C41" s="1048" t="s">
        <v>55</v>
      </c>
      <c r="D41" s="2825">
        <f t="shared" si="1"/>
        <v>7.7</v>
      </c>
      <c r="E41" s="2864">
        <f>'7-11л. МЕНЮ '!E92</f>
        <v>9.5500000000000007</v>
      </c>
      <c r="F41" s="2915">
        <f>'7-11л. МЕНЮ '!E146</f>
        <v>9.4839999999999982</v>
      </c>
      <c r="G41" s="2915">
        <f>'7-11л. МЕНЮ '!E206</f>
        <v>8.5869999999999997</v>
      </c>
      <c r="H41" s="2915">
        <f>'7-11л. МЕНЮ '!E259</f>
        <v>3.0649999999999995</v>
      </c>
      <c r="I41" s="2915">
        <f>'7-11л. МЕНЮ '!E313</f>
        <v>7.8149999999999995</v>
      </c>
      <c r="J41" s="2915">
        <f>'7-11л. МЕНЮ '!E428</f>
        <v>4.7729999999999997</v>
      </c>
      <c r="K41" s="2915">
        <f>'7-11л. МЕНЮ '!E483</f>
        <v>7.6899999999999995</v>
      </c>
      <c r="L41" s="2948">
        <f>'7-11л. МЕНЮ '!E537</f>
        <v>7.3069999999999995</v>
      </c>
      <c r="M41" s="2915">
        <f>'7-11л. МЕНЮ '!E591</f>
        <v>8.2099999999999991</v>
      </c>
      <c r="N41" s="2866">
        <f>'7-11л. МЕНЮ '!E645</f>
        <v>10.52</v>
      </c>
      <c r="O41" s="2826">
        <f t="shared" si="0"/>
        <v>77.000999999999991</v>
      </c>
      <c r="P41" s="2949">
        <f t="shared" si="2"/>
        <v>1.2987012986940272E-3</v>
      </c>
      <c r="Q41" s="2832">
        <f t="shared" si="3"/>
        <v>77</v>
      </c>
      <c r="R41" s="2933">
        <v>77</v>
      </c>
      <c r="T41" s="2831"/>
      <c r="U41" s="2859"/>
      <c r="V41" s="72"/>
      <c r="W41" s="67"/>
      <c r="X41" s="38"/>
      <c r="Y41" s="38"/>
      <c r="Z41" s="38"/>
      <c r="AA41" s="2822"/>
      <c r="AB41" s="70"/>
      <c r="AC41" s="38"/>
      <c r="AD41" s="2823"/>
      <c r="AE41" s="38"/>
      <c r="AF41" s="2913"/>
      <c r="AG41" s="38"/>
      <c r="AI41" s="38"/>
      <c r="AJ41" s="38"/>
    </row>
    <row r="42" spans="2:36" ht="14.4" customHeight="1">
      <c r="B42" s="1419">
        <v>33</v>
      </c>
      <c r="C42" s="1048" t="s">
        <v>56</v>
      </c>
      <c r="D42" s="2825">
        <f t="shared" si="1"/>
        <v>7.9</v>
      </c>
      <c r="E42" s="2864">
        <f>'7-11л. МЕНЮ '!F92</f>
        <v>8.4500000000000011</v>
      </c>
      <c r="F42" s="2915">
        <f>'7-11л. МЕНЮ '!F146</f>
        <v>7.5839999999999996</v>
      </c>
      <c r="G42" s="2915">
        <f>'7-11л. МЕНЮ '!F206</f>
        <v>7.7069999999999999</v>
      </c>
      <c r="H42" s="2915">
        <f>'7-11л. МЕНЮ '!F259</f>
        <v>5.3769999999999998</v>
      </c>
      <c r="I42" s="2915">
        <f>'7-11л. МЕНЮ '!F313</f>
        <v>10.382</v>
      </c>
      <c r="J42" s="2915">
        <f>'7-11л. МЕНЮ '!F428</f>
        <v>7.665</v>
      </c>
      <c r="K42" s="2915">
        <f>'7-11л. МЕНЮ '!F483</f>
        <v>7.7949999999999999</v>
      </c>
      <c r="L42" s="2915">
        <f>'7-11л. МЕНЮ '!F537</f>
        <v>7.4020000000000001</v>
      </c>
      <c r="M42" s="2915">
        <f>'7-11л. МЕНЮ '!F591</f>
        <v>7.3620000000000001</v>
      </c>
      <c r="N42" s="2866">
        <f>'7-11л. МЕНЮ '!F645</f>
        <v>9.2760000000000016</v>
      </c>
      <c r="O42" s="2826">
        <f t="shared" si="0"/>
        <v>79</v>
      </c>
      <c r="P42" s="2949">
        <f t="shared" si="2"/>
        <v>0</v>
      </c>
      <c r="Q42" s="2832">
        <f t="shared" si="3"/>
        <v>79</v>
      </c>
      <c r="R42" s="2933">
        <v>79</v>
      </c>
      <c r="T42" s="2831"/>
      <c r="U42" s="2859"/>
      <c r="V42" s="72"/>
      <c r="W42" s="67"/>
      <c r="X42" s="38"/>
      <c r="Y42" s="38"/>
      <c r="Z42" s="38"/>
      <c r="AA42" s="2822"/>
      <c r="AB42" s="70"/>
      <c r="AC42" s="38"/>
      <c r="AD42" s="2823"/>
      <c r="AE42" s="38"/>
      <c r="AF42" s="2824"/>
      <c r="AG42" s="38"/>
      <c r="AI42" s="38"/>
      <c r="AJ42" s="38"/>
    </row>
    <row r="43" spans="2:36" ht="14.4" customHeight="1">
      <c r="B43" s="1419">
        <v>34</v>
      </c>
      <c r="C43" s="1048" t="s">
        <v>57</v>
      </c>
      <c r="D43" s="2825">
        <f t="shared" si="1"/>
        <v>33.5</v>
      </c>
      <c r="E43" s="2868">
        <f>'7-11л. МЕНЮ '!G92</f>
        <v>42.241</v>
      </c>
      <c r="F43" s="2915">
        <f>'7-11л. МЕНЮ '!G146</f>
        <v>32.865000000000002</v>
      </c>
      <c r="G43" s="2915">
        <f>'7-11л. МЕНЮ '!G206</f>
        <v>33.353000000000002</v>
      </c>
      <c r="H43" s="2915">
        <f>'7-11л. МЕНЮ '!G259</f>
        <v>32.883000000000003</v>
      </c>
      <c r="I43" s="2915">
        <f>'7-11л. МЕНЮ '!G313</f>
        <v>26.155999999999999</v>
      </c>
      <c r="J43" s="2915">
        <f>'7-11л. МЕНЮ '!G428</f>
        <v>36.852000000000004</v>
      </c>
      <c r="K43" s="2915">
        <f>'7-11л. МЕНЮ '!G483</f>
        <v>34.630000000000003</v>
      </c>
      <c r="L43" s="2915">
        <f>'7-11л. МЕНЮ '!G537</f>
        <v>34.783000000000001</v>
      </c>
      <c r="M43" s="2915">
        <f>'7-11л. МЕНЮ '!G591</f>
        <v>33.96</v>
      </c>
      <c r="N43" s="2866">
        <f>'7-11л. МЕНЮ '!G645</f>
        <v>27.274999999999999</v>
      </c>
      <c r="O43" s="2826">
        <f t="shared" si="0"/>
        <v>334.99799999999999</v>
      </c>
      <c r="P43" s="2949">
        <f t="shared" si="2"/>
        <v>-5.9701492538977163E-4</v>
      </c>
      <c r="Q43" s="2832">
        <f t="shared" si="3"/>
        <v>335</v>
      </c>
      <c r="R43" s="2933">
        <v>335</v>
      </c>
      <c r="T43" s="2831"/>
      <c r="U43" s="2859"/>
      <c r="V43" s="72"/>
      <c r="W43" s="67"/>
      <c r="X43" s="38"/>
      <c r="Y43" s="38"/>
      <c r="Z43" s="38"/>
      <c r="AA43" s="2822"/>
      <c r="AB43" s="70"/>
      <c r="AC43" s="38"/>
      <c r="AD43" s="2823"/>
      <c r="AE43" s="38"/>
      <c r="AF43" s="2824"/>
      <c r="AG43" s="38"/>
      <c r="AI43" s="38"/>
      <c r="AJ43" s="38"/>
    </row>
    <row r="44" spans="2:36" ht="15" customHeight="1">
      <c r="B44" s="2869">
        <v>35</v>
      </c>
      <c r="C44" s="2870" t="s">
        <v>58</v>
      </c>
      <c r="D44" s="2871">
        <f t="shared" si="1"/>
        <v>235</v>
      </c>
      <c r="E44" s="2872">
        <f>'7-11л. МЕНЮ '!H92</f>
        <v>239.66200000000001</v>
      </c>
      <c r="F44" s="2917">
        <f>'7-11л. МЕНЮ '!H146</f>
        <v>239.68200000000002</v>
      </c>
      <c r="G44" s="2917">
        <f>'7-11л. МЕНЮ '!H206</f>
        <v>235.523</v>
      </c>
      <c r="H44" s="2917">
        <f>'7-11л. МЕНЮ '!H259</f>
        <v>230.01099999999997</v>
      </c>
      <c r="I44" s="2917">
        <f>'7-11л. МЕНЮ '!H313</f>
        <v>230.12199999999999</v>
      </c>
      <c r="J44" s="2917">
        <f>'7-11л. МЕНЮ '!H428</f>
        <v>231.38499999999999</v>
      </c>
      <c r="K44" s="2918">
        <f>'7-11л. МЕНЮ '!H483</f>
        <v>237.83500000000001</v>
      </c>
      <c r="L44" s="2917">
        <f>'7-11л. МЕНЮ '!H537</f>
        <v>234.97800000000001</v>
      </c>
      <c r="M44" s="2917">
        <f>'7-11л. МЕНЮ '!H591</f>
        <v>235.738</v>
      </c>
      <c r="N44" s="2875">
        <f>'7-11л. МЕНЮ '!H645</f>
        <v>235.06400000000002</v>
      </c>
      <c r="O44" s="2921">
        <f t="shared" si="0"/>
        <v>2350</v>
      </c>
      <c r="P44" s="2950">
        <f t="shared" si="2"/>
        <v>0</v>
      </c>
      <c r="Q44" s="2951">
        <f t="shared" si="3"/>
        <v>2350</v>
      </c>
      <c r="R44" s="2952">
        <v>2350</v>
      </c>
      <c r="T44" s="2880"/>
      <c r="U44" s="2859"/>
      <c r="V44" s="72"/>
      <c r="W44" s="67"/>
      <c r="X44" s="38"/>
      <c r="Y44" s="38"/>
      <c r="Z44" s="38"/>
      <c r="AA44" s="2881"/>
      <c r="AB44" s="70"/>
      <c r="AC44" s="38"/>
      <c r="AD44" s="2823"/>
      <c r="AE44" s="38"/>
      <c r="AF44" s="2824"/>
      <c r="AG44" s="38"/>
      <c r="AI44" s="38"/>
      <c r="AJ44" s="38"/>
    </row>
    <row r="47" spans="2:36" ht="13.5" customHeight="1"/>
    <row r="48" spans="2:36" ht="14.4" customHeight="1"/>
    <row r="49" spans="2:16" ht="14.4" customHeight="1"/>
    <row r="50" spans="2:16" ht="11.25" customHeight="1"/>
    <row r="51" spans="2:16" ht="11.25" customHeight="1"/>
    <row r="53" spans="2:16">
      <c r="B53" t="s">
        <v>230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</row>
    <row r="54" spans="2:16">
      <c r="B54" t="s">
        <v>231</v>
      </c>
      <c r="D54" s="2735"/>
      <c r="E54" s="2735"/>
      <c r="F54" s="2735"/>
      <c r="G54" s="2735"/>
      <c r="H54" s="2735"/>
      <c r="I54" s="2735"/>
      <c r="J54" s="2735"/>
      <c r="K54" s="2735"/>
      <c r="L54" s="2735"/>
      <c r="M54" s="2735"/>
      <c r="N54" s="2735"/>
      <c r="O54" s="2735"/>
      <c r="P54" s="2735"/>
    </row>
    <row r="55" spans="2:16">
      <c r="B55" t="s">
        <v>232</v>
      </c>
      <c r="O55" s="2735"/>
      <c r="P55" s="2735"/>
    </row>
    <row r="56" spans="2:16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</row>
    <row r="57" spans="2:16">
      <c r="B57" s="1" t="s">
        <v>233</v>
      </c>
    </row>
    <row r="58" spans="2:16">
      <c r="B58" t="s">
        <v>234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</row>
    <row r="59" spans="2:16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</row>
    <row r="67" ht="13.5" customHeight="1"/>
    <row r="69" ht="13.5" customHeight="1"/>
    <row r="70" ht="12" customHeight="1"/>
    <row r="72" ht="14.4" customHeight="1"/>
    <row r="74" ht="14.4" customHeight="1"/>
    <row r="76" ht="14.4" customHeight="1"/>
    <row r="78" ht="14.4" customHeight="1"/>
    <row r="79" hidden="1"/>
    <row r="86" spans="1:33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</row>
    <row r="87" spans="1:33">
      <c r="A87" s="38"/>
      <c r="B87" s="243"/>
      <c r="C87" s="38"/>
      <c r="D87" s="2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461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</row>
    <row r="88" spans="1:33">
      <c r="A88" s="38"/>
      <c r="B88" s="38"/>
      <c r="C88" s="70"/>
      <c r="D88" s="72"/>
      <c r="E88" s="81"/>
      <c r="F88" s="81"/>
      <c r="G88" s="81"/>
      <c r="H88" s="81"/>
      <c r="I88" s="81"/>
      <c r="J88" s="81"/>
      <c r="K88" s="81"/>
      <c r="L88" s="81"/>
      <c r="M88" s="70"/>
      <c r="N88" s="70"/>
      <c r="O88" s="94"/>
      <c r="P88" s="94"/>
      <c r="Q88" s="70"/>
      <c r="R88" s="72"/>
      <c r="S88" s="38"/>
      <c r="T88" s="72"/>
      <c r="U88" s="70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</row>
    <row r="89" spans="1:33">
      <c r="A89" s="38"/>
      <c r="B89" s="38"/>
      <c r="C89" s="70"/>
      <c r="D89" s="94"/>
      <c r="E89" s="81"/>
      <c r="F89" s="81"/>
      <c r="G89" s="81"/>
      <c r="H89" s="81"/>
      <c r="I89" s="81"/>
      <c r="J89" s="81"/>
      <c r="K89" s="81"/>
      <c r="L89" s="81"/>
      <c r="M89" s="70"/>
      <c r="N89" s="70"/>
      <c r="O89" s="94"/>
      <c r="P89" s="94"/>
      <c r="Q89" s="70"/>
      <c r="R89" s="72"/>
      <c r="S89" s="38"/>
      <c r="T89" s="72"/>
      <c r="U89" s="70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</row>
    <row r="90" spans="1:33">
      <c r="A90" s="38"/>
      <c r="B90" s="38"/>
      <c r="C90" s="72"/>
      <c r="D90" s="72"/>
      <c r="E90" s="81"/>
      <c r="F90" s="81"/>
      <c r="G90" s="81"/>
      <c r="H90" s="81"/>
      <c r="I90" s="38"/>
      <c r="J90" s="38"/>
      <c r="K90" s="81"/>
      <c r="L90" s="230"/>
      <c r="M90" s="70"/>
      <c r="N90" s="70"/>
      <c r="O90" s="94"/>
      <c r="P90" s="94"/>
      <c r="Q90" s="72"/>
      <c r="R90" s="72"/>
      <c r="S90" s="38"/>
      <c r="T90" s="72"/>
      <c r="U90" s="70"/>
      <c r="V90" s="38"/>
      <c r="W90" s="38"/>
      <c r="X90" s="38"/>
      <c r="Y90" s="38"/>
      <c r="Z90" s="38"/>
      <c r="AA90" s="38"/>
      <c r="AB90" s="2799"/>
      <c r="AC90" s="38"/>
      <c r="AD90" s="38"/>
      <c r="AE90" s="38"/>
      <c r="AF90" s="38"/>
      <c r="AG90" s="38"/>
    </row>
    <row r="91" spans="1:33">
      <c r="A91" s="38"/>
      <c r="B91" s="38"/>
      <c r="C91" s="70"/>
      <c r="D91" s="7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94"/>
      <c r="P91" s="94"/>
      <c r="Q91" s="72"/>
      <c r="R91" s="72"/>
      <c r="S91" s="38"/>
      <c r="T91" s="72"/>
      <c r="U91" s="70"/>
      <c r="V91" s="38"/>
      <c r="W91" s="38"/>
      <c r="X91" s="38"/>
      <c r="Y91" s="38"/>
      <c r="Z91" s="397"/>
      <c r="AA91" s="38"/>
      <c r="AB91" s="2799"/>
      <c r="AC91" s="38"/>
      <c r="AD91" s="38"/>
      <c r="AE91" s="38"/>
      <c r="AF91" s="38"/>
      <c r="AG91" s="38"/>
    </row>
    <row r="92" spans="1:33">
      <c r="A92" s="38"/>
      <c r="B92" s="38"/>
      <c r="C92" s="72"/>
      <c r="D92" s="38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94"/>
      <c r="P92" s="94"/>
      <c r="Q92" s="70"/>
      <c r="R92" s="72"/>
      <c r="S92" s="38"/>
      <c r="T92" s="72"/>
      <c r="U92" s="70"/>
      <c r="V92" s="38"/>
      <c r="W92" s="38"/>
      <c r="X92" s="38"/>
      <c r="Y92" s="38"/>
      <c r="Z92" s="397"/>
      <c r="AA92" s="38"/>
      <c r="AB92" s="2804"/>
      <c r="AC92" s="38"/>
      <c r="AD92" s="38"/>
      <c r="AE92" s="38"/>
      <c r="AF92" s="38"/>
      <c r="AG92" s="38"/>
    </row>
    <row r="93" spans="1:33">
      <c r="A93" s="38"/>
      <c r="B93" s="38"/>
      <c r="C93" s="70"/>
      <c r="D93" s="81"/>
      <c r="E93" s="70"/>
      <c r="F93" s="70"/>
      <c r="G93" s="70"/>
      <c r="H93" s="70"/>
      <c r="I93" s="30"/>
      <c r="J93" s="70"/>
      <c r="K93" s="70"/>
      <c r="L93" s="70"/>
      <c r="M93" s="70"/>
      <c r="N93" s="30"/>
      <c r="O93" s="94"/>
      <c r="P93" s="94"/>
      <c r="Q93" s="81"/>
      <c r="R93" s="72"/>
      <c r="S93" s="70"/>
      <c r="T93" s="72"/>
      <c r="U93" s="70"/>
      <c r="V93" s="38"/>
      <c r="W93" s="2810"/>
      <c r="X93" s="72"/>
      <c r="Y93" s="67"/>
      <c r="Z93" s="2811"/>
      <c r="AA93" s="38"/>
      <c r="AB93" s="2804"/>
      <c r="AC93" s="38"/>
      <c r="AD93" s="38"/>
      <c r="AE93" s="38"/>
      <c r="AF93" s="38"/>
      <c r="AG93" s="38"/>
    </row>
    <row r="94" spans="1:33">
      <c r="A94" s="38"/>
      <c r="B94" s="67"/>
      <c r="C94" s="70"/>
      <c r="D94" s="270"/>
      <c r="E94" s="2890"/>
      <c r="F94" s="2882"/>
      <c r="G94" s="2882"/>
      <c r="H94" s="2882"/>
      <c r="I94" s="2882"/>
      <c r="J94" s="2882"/>
      <c r="K94" s="2882"/>
      <c r="L94" s="2882"/>
      <c r="M94" s="2882"/>
      <c r="N94" s="2882"/>
      <c r="O94" s="270"/>
      <c r="P94" s="72"/>
      <c r="Q94" s="72"/>
      <c r="R94" s="38"/>
      <c r="S94" s="303"/>
      <c r="T94" s="38"/>
      <c r="U94" s="38"/>
      <c r="V94" s="38"/>
      <c r="W94" s="2822"/>
      <c r="X94" s="70"/>
      <c r="Y94" s="69"/>
      <c r="Z94" s="2823"/>
      <c r="AA94" s="38"/>
      <c r="AB94" s="2883"/>
      <c r="AC94" s="38"/>
      <c r="AD94" s="38"/>
      <c r="AE94" s="38"/>
      <c r="AF94" s="38"/>
      <c r="AG94" s="38"/>
    </row>
    <row r="95" spans="1:33">
      <c r="A95" s="38"/>
      <c r="B95" s="67"/>
      <c r="C95" s="70"/>
      <c r="D95" s="270"/>
      <c r="E95" s="2890"/>
      <c r="F95" s="2882"/>
      <c r="G95" s="2882"/>
      <c r="H95" s="2882"/>
      <c r="I95" s="2882"/>
      <c r="J95" s="2882"/>
      <c r="K95" s="2882"/>
      <c r="L95" s="2882"/>
      <c r="M95" s="2882"/>
      <c r="N95" s="2882"/>
      <c r="O95" s="2831"/>
      <c r="P95" s="2830"/>
      <c r="Q95" s="72"/>
      <c r="R95" s="38"/>
      <c r="S95" s="38"/>
      <c r="T95" s="38"/>
      <c r="U95" s="38"/>
      <c r="V95" s="38"/>
      <c r="W95" s="2822"/>
      <c r="X95" s="70"/>
      <c r="Y95" s="69"/>
      <c r="Z95" s="2823"/>
      <c r="AA95" s="38"/>
      <c r="AB95" s="2883"/>
      <c r="AC95" s="38"/>
      <c r="AD95" s="38"/>
      <c r="AE95" s="38"/>
      <c r="AF95" s="38"/>
      <c r="AG95" s="38"/>
    </row>
    <row r="96" spans="1:33">
      <c r="A96" s="38"/>
      <c r="B96" s="67"/>
      <c r="C96" s="70"/>
      <c r="D96" s="270"/>
      <c r="E96" s="2890"/>
      <c r="F96" s="2882"/>
      <c r="G96" s="2882"/>
      <c r="H96" s="2890"/>
      <c r="I96" s="2882"/>
      <c r="J96" s="2882"/>
      <c r="K96" s="2890"/>
      <c r="L96" s="2882"/>
      <c r="M96" s="2882"/>
      <c r="N96" s="2882"/>
      <c r="O96" s="270"/>
      <c r="P96" s="2830"/>
      <c r="Q96" s="72"/>
      <c r="R96" s="38"/>
      <c r="S96" s="38"/>
      <c r="T96" s="38"/>
      <c r="U96" s="38"/>
      <c r="V96" s="38"/>
      <c r="W96" s="2822"/>
      <c r="X96" s="70"/>
      <c r="Y96" s="69"/>
      <c r="Z96" s="2823"/>
      <c r="AA96" s="38"/>
      <c r="AB96" s="2884"/>
      <c r="AC96" s="38"/>
      <c r="AD96" s="38"/>
      <c r="AE96" s="38"/>
      <c r="AF96" s="38"/>
      <c r="AG96" s="38"/>
    </row>
    <row r="97" spans="1:33">
      <c r="A97" s="38"/>
      <c r="B97" s="67"/>
      <c r="C97" s="70"/>
      <c r="D97" s="270"/>
      <c r="E97" s="2890"/>
      <c r="F97" s="2882"/>
      <c r="G97" s="2882"/>
      <c r="H97" s="2882"/>
      <c r="I97" s="2882"/>
      <c r="J97" s="2882"/>
      <c r="K97" s="2882"/>
      <c r="L97" s="2882"/>
      <c r="M97" s="2882"/>
      <c r="N97" s="2890"/>
      <c r="O97" s="2880"/>
      <c r="P97" s="2830"/>
      <c r="Q97" s="72"/>
      <c r="R97" s="38"/>
      <c r="S97" s="38"/>
      <c r="T97" s="38"/>
      <c r="U97" s="38"/>
      <c r="V97" s="38"/>
      <c r="W97" s="2822"/>
      <c r="X97" s="70"/>
      <c r="Y97" s="69"/>
      <c r="Z97" s="2823"/>
      <c r="AA97" s="38"/>
      <c r="AB97" s="2883"/>
      <c r="AC97" s="38"/>
      <c r="AD97" s="38"/>
      <c r="AE97" s="38"/>
      <c r="AF97" s="38"/>
      <c r="AG97" s="38"/>
    </row>
    <row r="98" spans="1:33">
      <c r="A98" s="38"/>
      <c r="B98" s="67"/>
      <c r="C98" s="70"/>
      <c r="D98" s="270"/>
      <c r="E98" s="2890"/>
      <c r="F98" s="2882"/>
      <c r="G98" s="2882"/>
      <c r="H98" s="2882"/>
      <c r="I98" s="2882"/>
      <c r="J98" s="2882"/>
      <c r="K98" s="2882"/>
      <c r="L98" s="2882"/>
      <c r="M98" s="2882"/>
      <c r="N98" s="2882"/>
      <c r="O98" s="270"/>
      <c r="P98" s="2830"/>
      <c r="Q98" s="72"/>
      <c r="R98" s="38"/>
      <c r="S98" s="38"/>
      <c r="T98" s="38"/>
      <c r="U98" s="38"/>
      <c r="V98" s="38"/>
      <c r="W98" s="2822"/>
      <c r="X98" s="70"/>
      <c r="Y98" s="69"/>
      <c r="Z98" s="2823"/>
      <c r="AA98" s="38"/>
      <c r="AB98" s="2885"/>
      <c r="AC98" s="38"/>
      <c r="AD98" s="38"/>
      <c r="AE98" s="38"/>
      <c r="AF98" s="38"/>
      <c r="AG98" s="38"/>
    </row>
    <row r="99" spans="1:33">
      <c r="A99" s="38"/>
      <c r="B99" s="67"/>
      <c r="C99" s="70"/>
      <c r="D99" s="270"/>
      <c r="E99" s="2890"/>
      <c r="F99" s="2882"/>
      <c r="G99" s="2882"/>
      <c r="H99" s="2882"/>
      <c r="I99" s="2882"/>
      <c r="J99" s="2882"/>
      <c r="K99" s="2882"/>
      <c r="L99" s="2882"/>
      <c r="M99" s="2882"/>
      <c r="N99" s="2882"/>
      <c r="O99" s="270"/>
      <c r="P99" s="2830"/>
      <c r="Q99" s="72"/>
      <c r="R99" s="38"/>
      <c r="S99" s="38"/>
      <c r="T99" s="38"/>
      <c r="U99" s="38"/>
      <c r="V99" s="38"/>
      <c r="W99" s="2822"/>
      <c r="X99" s="70"/>
      <c r="Y99" s="69"/>
      <c r="Z99" s="2823"/>
      <c r="AA99" s="38"/>
      <c r="AB99" s="2884"/>
      <c r="AC99" s="38"/>
      <c r="AD99" s="38"/>
      <c r="AE99" s="38"/>
      <c r="AF99" s="38"/>
      <c r="AG99" s="38"/>
    </row>
    <row r="100" spans="1:33">
      <c r="A100" s="38"/>
      <c r="B100" s="67"/>
      <c r="C100" s="70"/>
      <c r="D100" s="270"/>
      <c r="E100" s="2890"/>
      <c r="F100" s="2882"/>
      <c r="G100" s="94"/>
      <c r="H100" s="2886"/>
      <c r="I100" s="2890"/>
      <c r="J100" s="2882"/>
      <c r="K100" s="2882"/>
      <c r="L100" s="2882"/>
      <c r="M100" s="2882"/>
      <c r="N100" s="2882"/>
      <c r="O100" s="1096"/>
      <c r="P100" s="2830"/>
      <c r="Q100" s="72"/>
      <c r="R100" s="38"/>
      <c r="S100" s="38"/>
      <c r="T100" s="38"/>
      <c r="U100" s="38"/>
      <c r="V100" s="38"/>
      <c r="W100" s="2822"/>
      <c r="X100" s="70"/>
      <c r="Y100" s="69"/>
      <c r="Z100" s="2823"/>
      <c r="AA100" s="38"/>
      <c r="AB100" s="2885"/>
      <c r="AC100" s="38"/>
      <c r="AD100" s="38"/>
      <c r="AE100" s="38"/>
      <c r="AF100" s="38"/>
      <c r="AG100" s="38"/>
    </row>
    <row r="101" spans="1:33">
      <c r="A101" s="38"/>
      <c r="B101" s="67"/>
      <c r="C101" s="70"/>
      <c r="D101" s="270"/>
      <c r="E101" s="2890"/>
      <c r="F101" s="2882"/>
      <c r="G101" s="2882"/>
      <c r="H101" s="2882"/>
      <c r="I101" s="2882"/>
      <c r="J101" s="2882"/>
      <c r="K101" s="2882"/>
      <c r="L101" s="2882"/>
      <c r="M101" s="2882"/>
      <c r="N101" s="2882"/>
      <c r="O101" s="270"/>
      <c r="P101" s="2830"/>
      <c r="Q101" s="72"/>
      <c r="R101" s="38"/>
      <c r="S101" s="38"/>
      <c r="T101" s="38"/>
      <c r="U101" s="38"/>
      <c r="V101" s="38"/>
      <c r="W101" s="2822"/>
      <c r="X101" s="70"/>
      <c r="Y101" s="69"/>
      <c r="Z101" s="2823"/>
      <c r="AA101" s="38"/>
      <c r="AB101" s="2883"/>
      <c r="AC101" s="38"/>
      <c r="AD101" s="38"/>
      <c r="AE101" s="38"/>
      <c r="AF101" s="38"/>
      <c r="AG101" s="38"/>
    </row>
    <row r="102" spans="1:33">
      <c r="A102" s="38"/>
      <c r="B102" s="67"/>
      <c r="C102" s="70"/>
      <c r="D102" s="270"/>
      <c r="E102" s="2890"/>
      <c r="F102" s="2882"/>
      <c r="G102" s="2882"/>
      <c r="H102" s="2882"/>
      <c r="I102" s="2882"/>
      <c r="J102" s="2882"/>
      <c r="K102" s="2882"/>
      <c r="L102" s="2882"/>
      <c r="M102" s="2882"/>
      <c r="N102" s="2882"/>
      <c r="O102" s="270"/>
      <c r="P102" s="2830"/>
      <c r="Q102" s="72"/>
      <c r="R102" s="38"/>
      <c r="S102" s="38"/>
      <c r="T102" s="38"/>
      <c r="U102" s="38"/>
      <c r="V102" s="38"/>
      <c r="W102" s="2822"/>
      <c r="X102" s="70"/>
      <c r="Y102" s="69"/>
      <c r="Z102" s="2823"/>
      <c r="AA102" s="38"/>
      <c r="AB102" s="2883"/>
      <c r="AC102" s="38"/>
      <c r="AD102" s="38"/>
      <c r="AE102" s="38"/>
      <c r="AF102" s="38"/>
      <c r="AG102" s="38"/>
    </row>
    <row r="103" spans="1:33" ht="14.4" customHeight="1">
      <c r="A103" s="38"/>
      <c r="B103" s="67"/>
      <c r="C103" s="70"/>
      <c r="D103" s="270"/>
      <c r="E103" s="2890"/>
      <c r="F103" s="2882"/>
      <c r="G103" s="2882"/>
      <c r="H103" s="2882"/>
      <c r="I103" s="2882"/>
      <c r="J103" s="2882"/>
      <c r="K103" s="2882"/>
      <c r="L103" s="2882"/>
      <c r="M103" s="2882"/>
      <c r="N103" s="2882"/>
      <c r="O103" s="270"/>
      <c r="P103" s="2830"/>
      <c r="Q103" s="72"/>
      <c r="R103" s="38"/>
      <c r="S103" s="38"/>
      <c r="T103" s="38"/>
      <c r="U103" s="38"/>
      <c r="V103" s="38"/>
      <c r="W103" s="2822"/>
      <c r="X103" s="70"/>
      <c r="Y103" s="69"/>
      <c r="Z103" s="2823"/>
      <c r="AA103" s="38"/>
      <c r="AB103" s="2883"/>
      <c r="AC103" s="38"/>
      <c r="AD103" s="38"/>
      <c r="AE103" s="38"/>
      <c r="AF103" s="38"/>
      <c r="AG103" s="38"/>
    </row>
    <row r="104" spans="1:33" ht="13.5" customHeight="1">
      <c r="A104" s="38"/>
      <c r="B104" s="67"/>
      <c r="C104" s="70"/>
      <c r="D104" s="270"/>
      <c r="E104" s="2890"/>
      <c r="F104" s="2882"/>
      <c r="G104" s="2882"/>
      <c r="H104" s="2882"/>
      <c r="I104" s="2882"/>
      <c r="J104" s="2882"/>
      <c r="K104" s="2882"/>
      <c r="L104" s="2882"/>
      <c r="M104" s="2882"/>
      <c r="N104" s="2882"/>
      <c r="O104" s="270"/>
      <c r="P104" s="2830"/>
      <c r="Q104" s="72"/>
      <c r="R104" s="38"/>
      <c r="S104" s="38"/>
      <c r="T104" s="38"/>
      <c r="U104" s="38"/>
      <c r="V104" s="38"/>
      <c r="W104" s="2822"/>
      <c r="X104" s="70"/>
      <c r="Y104" s="69"/>
      <c r="Z104" s="2823"/>
      <c r="AA104" s="38"/>
      <c r="AB104" s="2883"/>
      <c r="AC104" s="38"/>
      <c r="AD104" s="38"/>
      <c r="AE104" s="38"/>
      <c r="AF104" s="38"/>
      <c r="AG104" s="38"/>
    </row>
    <row r="105" spans="1:33" ht="14.4" customHeight="1">
      <c r="A105" s="38"/>
      <c r="B105" s="67"/>
      <c r="C105" s="70"/>
      <c r="D105" s="270"/>
      <c r="E105" s="2890"/>
      <c r="F105" s="2882"/>
      <c r="G105" s="2882"/>
      <c r="H105" s="2882"/>
      <c r="I105" s="2882"/>
      <c r="J105" s="2882"/>
      <c r="K105" s="2882"/>
      <c r="L105" s="2882"/>
      <c r="M105" s="2882"/>
      <c r="N105" s="2882"/>
      <c r="O105" s="270"/>
      <c r="P105" s="2830"/>
      <c r="Q105" s="72"/>
      <c r="R105" s="38"/>
      <c r="S105" s="38"/>
      <c r="T105" s="38"/>
      <c r="U105" s="38"/>
      <c r="V105" s="38"/>
      <c r="W105" s="2822"/>
      <c r="X105" s="70"/>
      <c r="Y105" s="69"/>
      <c r="Z105" s="2823"/>
      <c r="AA105" s="38"/>
      <c r="AB105" s="2883"/>
      <c r="AC105" s="38"/>
      <c r="AD105" s="38"/>
      <c r="AE105" s="38"/>
      <c r="AF105" s="38"/>
      <c r="AG105" s="38"/>
    </row>
    <row r="106" spans="1:33">
      <c r="A106" s="38"/>
      <c r="B106" s="67"/>
      <c r="C106" s="70"/>
      <c r="D106" s="270"/>
      <c r="E106" s="2890"/>
      <c r="F106" s="2882"/>
      <c r="G106" s="2882"/>
      <c r="H106" s="2882"/>
      <c r="I106" s="2882"/>
      <c r="J106" s="2882"/>
      <c r="K106" s="2882"/>
      <c r="L106" s="2882"/>
      <c r="M106" s="2882"/>
      <c r="N106" s="2882"/>
      <c r="O106" s="270"/>
      <c r="P106" s="2830"/>
      <c r="Q106" s="72"/>
      <c r="R106" s="38"/>
      <c r="S106" s="38"/>
      <c r="T106" s="38"/>
      <c r="U106" s="38"/>
      <c r="V106" s="38"/>
      <c r="W106" s="2822"/>
      <c r="X106" s="70"/>
      <c r="Y106" s="69"/>
      <c r="Z106" s="2823"/>
      <c r="AA106" s="38"/>
      <c r="AB106" s="2883"/>
      <c r="AC106" s="38"/>
      <c r="AD106" s="38"/>
      <c r="AE106" s="38"/>
      <c r="AF106" s="38"/>
      <c r="AG106" s="38"/>
    </row>
    <row r="107" spans="1:33">
      <c r="A107" s="38"/>
      <c r="B107" s="67"/>
      <c r="C107" s="70"/>
      <c r="D107" s="270"/>
      <c r="E107" s="2890"/>
      <c r="F107" s="2882"/>
      <c r="G107" s="2882"/>
      <c r="H107" s="2882"/>
      <c r="I107" s="2882"/>
      <c r="J107" s="2882"/>
      <c r="K107" s="2882"/>
      <c r="L107" s="2882"/>
      <c r="M107" s="2882"/>
      <c r="N107" s="2882"/>
      <c r="O107" s="270"/>
      <c r="P107" s="2830"/>
      <c r="Q107" s="72"/>
      <c r="R107" s="38"/>
      <c r="S107" s="38"/>
      <c r="T107" s="38"/>
      <c r="U107" s="38"/>
      <c r="V107" s="38"/>
      <c r="W107" s="2822"/>
      <c r="X107" s="70"/>
      <c r="Y107" s="69"/>
      <c r="Z107" s="2823"/>
      <c r="AA107" s="38"/>
      <c r="AB107" s="2883"/>
      <c r="AC107" s="38"/>
      <c r="AD107" s="38"/>
      <c r="AE107" s="38"/>
      <c r="AF107" s="38"/>
      <c r="AG107" s="38"/>
    </row>
    <row r="108" spans="1:33">
      <c r="A108" s="38"/>
      <c r="B108" s="67"/>
      <c r="C108" s="70"/>
      <c r="D108" s="270"/>
      <c r="E108" s="2890"/>
      <c r="F108" s="2882"/>
      <c r="G108" s="2882"/>
      <c r="H108" s="2882"/>
      <c r="I108" s="2882"/>
      <c r="J108" s="2882"/>
      <c r="K108" s="2882"/>
      <c r="L108" s="2882"/>
      <c r="M108" s="2882"/>
      <c r="N108" s="2882"/>
      <c r="O108" s="270"/>
      <c r="P108" s="2830"/>
      <c r="Q108" s="72"/>
      <c r="R108" s="38"/>
      <c r="S108" s="38"/>
      <c r="T108" s="38"/>
      <c r="U108" s="38"/>
      <c r="V108" s="38"/>
      <c r="W108" s="2822"/>
      <c r="X108" s="70"/>
      <c r="Y108" s="69"/>
      <c r="Z108" s="2823"/>
      <c r="AA108" s="38"/>
      <c r="AB108" s="2884"/>
      <c r="AC108" s="38"/>
      <c r="AD108" s="38"/>
      <c r="AE108" s="38"/>
      <c r="AF108" s="38"/>
      <c r="AG108" s="38"/>
    </row>
    <row r="109" spans="1:33" ht="14.4" customHeight="1">
      <c r="A109" s="38"/>
      <c r="B109" s="67"/>
      <c r="C109" s="70"/>
      <c r="D109" s="270"/>
      <c r="E109" s="2893"/>
      <c r="F109" s="2886"/>
      <c r="G109" s="2887"/>
      <c r="H109" s="2882"/>
      <c r="I109" s="2882"/>
      <c r="J109" s="2882"/>
      <c r="K109" s="2882"/>
      <c r="L109" s="2886"/>
      <c r="M109" s="2886"/>
      <c r="N109" s="2882"/>
      <c r="O109" s="2831"/>
      <c r="P109" s="2830"/>
      <c r="Q109" s="72"/>
      <c r="R109" s="38"/>
      <c r="S109" s="38"/>
      <c r="T109" s="38"/>
      <c r="U109" s="38"/>
      <c r="V109" s="38"/>
      <c r="W109" s="2822"/>
      <c r="X109" s="70"/>
      <c r="Y109" s="69"/>
      <c r="Z109" s="2823"/>
      <c r="AA109" s="38"/>
      <c r="AB109" s="2888"/>
      <c r="AC109" s="38"/>
      <c r="AD109" s="38"/>
      <c r="AE109" s="38"/>
      <c r="AF109" s="38"/>
      <c r="AG109" s="38"/>
    </row>
    <row r="110" spans="1:33" ht="14.4" customHeight="1">
      <c r="A110" s="38"/>
      <c r="B110" s="67"/>
      <c r="C110" s="70"/>
      <c r="D110" s="270"/>
      <c r="E110" s="2893"/>
      <c r="F110" s="2886"/>
      <c r="G110" s="2887"/>
      <c r="H110" s="2882"/>
      <c r="I110" s="2882"/>
      <c r="J110" s="2882"/>
      <c r="K110" s="2882"/>
      <c r="L110" s="2886"/>
      <c r="M110" s="2886"/>
      <c r="N110" s="2882"/>
      <c r="O110" s="270"/>
      <c r="P110" s="2830"/>
      <c r="Q110" s="72"/>
      <c r="R110" s="38"/>
      <c r="S110" s="38"/>
      <c r="T110" s="38"/>
      <c r="U110" s="38"/>
      <c r="V110" s="38"/>
      <c r="W110" s="2822"/>
      <c r="X110" s="70"/>
      <c r="Y110" s="69"/>
      <c r="Z110" s="2823"/>
      <c r="AA110" s="38"/>
      <c r="AB110" s="2883"/>
      <c r="AC110" s="38"/>
      <c r="AD110" s="38"/>
      <c r="AE110" s="38"/>
      <c r="AF110" s="38"/>
      <c r="AG110" s="38"/>
    </row>
    <row r="111" spans="1:33" ht="11.25" customHeight="1">
      <c r="A111" s="38"/>
      <c r="B111" s="67"/>
      <c r="C111" s="70"/>
      <c r="D111" s="270"/>
      <c r="E111" s="2893"/>
      <c r="F111" s="2886"/>
      <c r="G111" s="2887"/>
      <c r="H111" s="2882"/>
      <c r="I111" s="2882"/>
      <c r="J111" s="2882"/>
      <c r="K111" s="2882"/>
      <c r="L111" s="2886"/>
      <c r="M111" s="2886"/>
      <c r="N111" s="2882"/>
      <c r="O111" s="270"/>
      <c r="P111" s="2830"/>
      <c r="Q111" s="72"/>
      <c r="R111" s="38"/>
      <c r="S111" s="38"/>
      <c r="T111" s="38"/>
      <c r="U111" s="38"/>
      <c r="V111" s="38"/>
      <c r="W111" s="2822"/>
      <c r="X111" s="70"/>
      <c r="Y111" s="69"/>
      <c r="Z111" s="2823"/>
      <c r="AA111" s="38"/>
      <c r="AB111" s="2883"/>
      <c r="AC111" s="38"/>
      <c r="AD111" s="38"/>
      <c r="AE111" s="38"/>
      <c r="AF111" s="38"/>
      <c r="AG111" s="38"/>
    </row>
    <row r="112" spans="1:33" ht="14.4" customHeight="1">
      <c r="A112" s="38"/>
      <c r="B112" s="67"/>
      <c r="C112" s="70"/>
      <c r="D112" s="270"/>
      <c r="E112" s="2893"/>
      <c r="F112" s="2886"/>
      <c r="G112" s="2887"/>
      <c r="H112" s="2882"/>
      <c r="I112" s="2896"/>
      <c r="J112" s="2882"/>
      <c r="K112" s="2896"/>
      <c r="L112" s="2890"/>
      <c r="M112" s="2890"/>
      <c r="N112" s="2882"/>
      <c r="O112" s="270"/>
      <c r="P112" s="2830"/>
      <c r="Q112" s="72"/>
      <c r="R112" s="38"/>
      <c r="S112" s="38"/>
      <c r="T112" s="38"/>
      <c r="U112" s="38"/>
      <c r="V112" s="38"/>
      <c r="W112" s="2822"/>
      <c r="X112" s="70"/>
      <c r="Y112" s="69"/>
      <c r="Z112" s="2823"/>
      <c r="AA112" s="38"/>
      <c r="AB112" s="2885"/>
      <c r="AC112" s="38"/>
      <c r="AD112" s="38"/>
      <c r="AE112" s="38"/>
      <c r="AF112" s="38"/>
      <c r="AG112" s="38"/>
    </row>
    <row r="113" spans="1:33" ht="13.5" customHeight="1">
      <c r="A113" s="38"/>
      <c r="B113" s="67"/>
      <c r="C113" s="70"/>
      <c r="D113" s="270"/>
      <c r="E113" s="2893"/>
      <c r="F113" s="2890"/>
      <c r="G113" s="2887"/>
      <c r="H113" s="2882"/>
      <c r="I113" s="2882"/>
      <c r="J113" s="2882"/>
      <c r="K113" s="2882"/>
      <c r="L113" s="2890"/>
      <c r="M113" s="2890"/>
      <c r="N113" s="2882"/>
      <c r="O113" s="270"/>
      <c r="P113" s="2830"/>
      <c r="Q113" s="72"/>
      <c r="R113" s="38"/>
      <c r="S113" s="38"/>
      <c r="T113" s="38"/>
      <c r="U113" s="38"/>
      <c r="V113" s="38"/>
      <c r="W113" s="2822"/>
      <c r="X113" s="70"/>
      <c r="Y113" s="69"/>
      <c r="Z113" s="2823"/>
      <c r="AA113" s="38"/>
      <c r="AB113" s="2883"/>
      <c r="AC113" s="38"/>
      <c r="AD113" s="38"/>
      <c r="AE113" s="38"/>
      <c r="AF113" s="38"/>
      <c r="AG113" s="38"/>
    </row>
    <row r="114" spans="1:33" ht="14.25" customHeight="1">
      <c r="A114" s="38"/>
      <c r="B114" s="67"/>
      <c r="C114" s="70"/>
      <c r="D114" s="270"/>
      <c r="E114" s="2893"/>
      <c r="F114" s="2886"/>
      <c r="G114" s="2887"/>
      <c r="H114" s="2882"/>
      <c r="I114" s="2882"/>
      <c r="J114" s="2882"/>
      <c r="K114" s="2882"/>
      <c r="L114" s="2890"/>
      <c r="M114" s="2886"/>
      <c r="N114" s="2882"/>
      <c r="O114" s="270"/>
      <c r="P114" s="2830"/>
      <c r="Q114" s="72"/>
      <c r="R114" s="38"/>
      <c r="S114" s="38"/>
      <c r="T114" s="38"/>
      <c r="U114" s="38"/>
      <c r="V114" s="38"/>
      <c r="W114" s="2822"/>
      <c r="X114" s="70"/>
      <c r="Y114" s="69"/>
      <c r="Z114" s="2823"/>
      <c r="AA114" s="38"/>
      <c r="AB114" s="2883"/>
      <c r="AC114" s="38"/>
      <c r="AD114" s="38"/>
      <c r="AE114" s="38"/>
      <c r="AF114" s="38"/>
      <c r="AG114" s="38"/>
    </row>
    <row r="115" spans="1:33">
      <c r="A115" s="38"/>
      <c r="B115" s="67"/>
      <c r="C115" s="70"/>
      <c r="D115" s="270"/>
      <c r="E115" s="2893"/>
      <c r="F115" s="2890"/>
      <c r="G115" s="2887"/>
      <c r="H115" s="2882"/>
      <c r="I115" s="2882"/>
      <c r="J115" s="2882"/>
      <c r="K115" s="2882"/>
      <c r="L115" s="2887"/>
      <c r="M115" s="2887"/>
      <c r="N115" s="94"/>
      <c r="O115" s="270"/>
      <c r="P115" s="2830"/>
      <c r="Q115" s="72"/>
      <c r="R115" s="38"/>
      <c r="S115" s="38"/>
      <c r="T115" s="38"/>
      <c r="U115" s="38"/>
      <c r="V115" s="38"/>
      <c r="W115" s="2822"/>
      <c r="X115" s="70"/>
      <c r="Y115" s="69"/>
      <c r="Z115" s="2823"/>
      <c r="AA115" s="38"/>
      <c r="AB115" s="2883"/>
      <c r="AC115" s="38"/>
      <c r="AD115" s="38"/>
      <c r="AE115" s="38"/>
      <c r="AF115" s="38"/>
      <c r="AG115" s="38"/>
    </row>
    <row r="116" spans="1:33" ht="14.25" customHeight="1">
      <c r="A116" s="38"/>
      <c r="B116" s="67"/>
      <c r="C116" s="70"/>
      <c r="D116" s="270"/>
      <c r="E116" s="2893"/>
      <c r="F116" s="2890"/>
      <c r="G116" s="2890"/>
      <c r="H116" s="2882"/>
      <c r="I116" s="2882"/>
      <c r="J116" s="2882"/>
      <c r="K116" s="2886"/>
      <c r="L116" s="2896"/>
      <c r="M116" s="2890"/>
      <c r="N116" s="2887"/>
      <c r="O116" s="270"/>
      <c r="P116" s="2830"/>
      <c r="Q116" s="72"/>
      <c r="R116" s="38"/>
      <c r="S116" s="38"/>
      <c r="T116" s="38"/>
      <c r="U116" s="38"/>
      <c r="V116" s="38"/>
      <c r="W116" s="2822"/>
      <c r="X116" s="70"/>
      <c r="Y116" s="69"/>
      <c r="Z116" s="2823"/>
      <c r="AA116" s="38"/>
      <c r="AB116" s="2883"/>
      <c r="AC116" s="38"/>
      <c r="AD116" s="38"/>
      <c r="AE116" s="38"/>
      <c r="AF116" s="38"/>
      <c r="AG116" s="38"/>
    </row>
    <row r="117" spans="1:33">
      <c r="A117" s="38"/>
      <c r="B117" s="67"/>
      <c r="C117" s="70"/>
      <c r="D117" s="270"/>
      <c r="E117" s="2893"/>
      <c r="F117" s="2886"/>
      <c r="G117" s="2887"/>
      <c r="H117" s="2882"/>
      <c r="I117" s="2882"/>
      <c r="J117" s="2882"/>
      <c r="K117" s="2882"/>
      <c r="L117" s="2886"/>
      <c r="M117" s="2886"/>
      <c r="N117" s="2882"/>
      <c r="O117" s="270"/>
      <c r="P117" s="2830"/>
      <c r="Q117" s="72"/>
      <c r="R117" s="38"/>
      <c r="S117" s="38"/>
      <c r="T117" s="38"/>
      <c r="U117" s="38"/>
      <c r="V117" s="38"/>
      <c r="W117" s="2822"/>
      <c r="X117" s="70"/>
      <c r="Y117" s="69"/>
      <c r="Z117" s="2823"/>
      <c r="AA117" s="38"/>
      <c r="AB117" s="2883"/>
      <c r="AC117" s="38"/>
      <c r="AD117" s="38"/>
      <c r="AE117" s="38"/>
      <c r="AF117" s="38"/>
      <c r="AG117" s="38"/>
    </row>
    <row r="118" spans="1:33" ht="11.25" customHeight="1">
      <c r="A118" s="38"/>
      <c r="B118" s="67"/>
      <c r="C118" s="70"/>
      <c r="D118" s="270"/>
      <c r="E118" s="2893"/>
      <c r="F118" s="2890"/>
      <c r="G118" s="2887"/>
      <c r="H118" s="2882"/>
      <c r="I118" s="2882"/>
      <c r="J118" s="2882"/>
      <c r="K118" s="2882"/>
      <c r="L118" s="2887"/>
      <c r="M118" s="2887"/>
      <c r="N118" s="2882"/>
      <c r="O118" s="270"/>
      <c r="P118" s="2859"/>
      <c r="Q118" s="72"/>
      <c r="R118" s="38"/>
      <c r="S118" s="38"/>
      <c r="T118" s="38"/>
      <c r="U118" s="38"/>
      <c r="V118" s="38"/>
      <c r="W118" s="2822"/>
      <c r="X118" s="70"/>
      <c r="Y118" s="69"/>
      <c r="Z118" s="2823"/>
      <c r="AA118" s="38"/>
      <c r="AB118" s="2889"/>
      <c r="AC118" s="38"/>
      <c r="AD118" s="38"/>
      <c r="AE118" s="38"/>
      <c r="AF118" s="38"/>
      <c r="AG118" s="38"/>
    </row>
    <row r="119" spans="1:33">
      <c r="A119" s="38"/>
      <c r="B119" s="67"/>
      <c r="C119" s="70"/>
      <c r="D119" s="270"/>
      <c r="E119" s="2893"/>
      <c r="F119" s="2886"/>
      <c r="G119" s="2887"/>
      <c r="H119" s="2882"/>
      <c r="I119" s="2882"/>
      <c r="J119" s="2882"/>
      <c r="K119" s="2882"/>
      <c r="L119" s="2887"/>
      <c r="M119" s="2887"/>
      <c r="N119" s="2882"/>
      <c r="O119" s="270"/>
      <c r="P119" s="2830"/>
      <c r="Q119" s="72"/>
      <c r="R119" s="38"/>
      <c r="S119" s="38"/>
      <c r="T119" s="38"/>
      <c r="U119" s="38"/>
      <c r="V119" s="38"/>
      <c r="W119" s="2822"/>
      <c r="X119" s="70"/>
      <c r="Y119" s="69"/>
      <c r="Z119" s="2823"/>
      <c r="AA119" s="38"/>
      <c r="AB119" s="2883"/>
      <c r="AC119" s="38"/>
      <c r="AD119" s="38"/>
      <c r="AE119" s="38"/>
      <c r="AF119" s="38"/>
      <c r="AG119" s="38"/>
    </row>
    <row r="120" spans="1:33">
      <c r="A120" s="38"/>
      <c r="B120" s="67"/>
      <c r="C120" s="70"/>
      <c r="D120" s="270"/>
      <c r="E120" s="2893"/>
      <c r="F120" s="2887"/>
      <c r="G120" s="2890"/>
      <c r="H120" s="2882"/>
      <c r="I120" s="2882"/>
      <c r="J120" s="2882"/>
      <c r="K120" s="2882"/>
      <c r="L120" s="2896"/>
      <c r="M120" s="2890"/>
      <c r="N120" s="2882"/>
      <c r="O120" s="270"/>
      <c r="P120" s="2859"/>
      <c r="Q120" s="72"/>
      <c r="R120" s="38"/>
      <c r="S120" s="38"/>
      <c r="T120" s="38"/>
      <c r="U120" s="38"/>
      <c r="V120" s="38"/>
      <c r="W120" s="2822"/>
      <c r="X120" s="70"/>
      <c r="Y120" s="69"/>
      <c r="Z120" s="2823"/>
      <c r="AA120" s="38"/>
      <c r="AB120" s="2889"/>
      <c r="AC120" s="38"/>
      <c r="AD120" s="38"/>
      <c r="AE120" s="38"/>
      <c r="AF120" s="38"/>
      <c r="AG120" s="38"/>
    </row>
    <row r="121" spans="1:33" hidden="1">
      <c r="A121" s="38"/>
      <c r="B121" s="67"/>
      <c r="C121" s="70"/>
      <c r="D121" s="270"/>
      <c r="E121" s="2893"/>
      <c r="F121" s="2890"/>
      <c r="G121" s="2887"/>
      <c r="H121" s="2882"/>
      <c r="I121" s="2882"/>
      <c r="J121" s="2882"/>
      <c r="K121" s="2882"/>
      <c r="L121" s="2886"/>
      <c r="M121" s="2886"/>
      <c r="N121" s="2882"/>
      <c r="O121" s="270"/>
      <c r="P121" s="2830"/>
      <c r="Q121" s="72"/>
      <c r="R121" s="38"/>
      <c r="S121" s="38"/>
      <c r="T121" s="38"/>
      <c r="U121" s="38"/>
      <c r="V121" s="38"/>
      <c r="W121" s="2822"/>
      <c r="X121" s="70"/>
      <c r="Y121" s="69"/>
      <c r="Z121" s="2823"/>
      <c r="AA121" s="38"/>
      <c r="AB121" s="2885"/>
      <c r="AC121" s="38"/>
      <c r="AD121" s="38"/>
      <c r="AE121" s="38"/>
      <c r="AF121" s="38"/>
      <c r="AG121" s="38"/>
    </row>
    <row r="122" spans="1:33">
      <c r="A122" s="38"/>
      <c r="B122" s="67"/>
      <c r="C122" s="30"/>
      <c r="D122" s="270"/>
      <c r="E122" s="2893"/>
      <c r="F122" s="2887"/>
      <c r="G122" s="2887"/>
      <c r="H122" s="2882"/>
      <c r="I122" s="2882"/>
      <c r="J122" s="2882"/>
      <c r="K122" s="2882"/>
      <c r="L122" s="2890"/>
      <c r="M122" s="2890"/>
      <c r="N122" s="2882"/>
      <c r="O122" s="270"/>
      <c r="P122" s="2830"/>
      <c r="Q122" s="72"/>
      <c r="R122" s="38"/>
      <c r="S122" s="38"/>
      <c r="T122" s="38"/>
      <c r="U122" s="38"/>
      <c r="V122" s="38"/>
      <c r="W122" s="2822"/>
      <c r="X122" s="70"/>
      <c r="Y122" s="69"/>
      <c r="Z122" s="2823"/>
      <c r="AA122" s="38"/>
      <c r="AB122" s="2883"/>
      <c r="AC122" s="38"/>
      <c r="AD122" s="38"/>
      <c r="AE122" s="38"/>
      <c r="AF122" s="38"/>
      <c r="AG122" s="38"/>
    </row>
    <row r="123" spans="1:33">
      <c r="A123" s="38"/>
      <c r="B123" s="67"/>
      <c r="C123" s="70"/>
      <c r="D123" s="270"/>
      <c r="E123" s="2893"/>
      <c r="F123" s="2886"/>
      <c r="G123" s="2887"/>
      <c r="H123" s="2896"/>
      <c r="I123" s="2882"/>
      <c r="J123" s="2882"/>
      <c r="K123" s="2882"/>
      <c r="L123" s="2886"/>
      <c r="M123" s="2887"/>
      <c r="N123" s="2882"/>
      <c r="O123" s="2831"/>
      <c r="P123" s="2859"/>
      <c r="Q123" s="72"/>
      <c r="R123" s="38"/>
      <c r="S123" s="38"/>
      <c r="T123" s="38"/>
      <c r="U123" s="38"/>
      <c r="V123" s="38"/>
      <c r="W123" s="2822"/>
      <c r="X123" s="70"/>
      <c r="Y123" s="69"/>
      <c r="Z123" s="2823"/>
      <c r="AA123" s="38"/>
      <c r="AB123" s="2889"/>
      <c r="AC123" s="38"/>
      <c r="AD123" s="38"/>
      <c r="AE123" s="38"/>
      <c r="AF123" s="38"/>
      <c r="AG123" s="38"/>
    </row>
    <row r="124" spans="1:33">
      <c r="A124" s="38"/>
      <c r="B124" s="67"/>
      <c r="C124" s="70"/>
      <c r="D124" s="270"/>
      <c r="E124" s="2893"/>
      <c r="F124" s="2896"/>
      <c r="G124" s="2896"/>
      <c r="H124" s="2882"/>
      <c r="I124" s="2882"/>
      <c r="J124" s="2882"/>
      <c r="K124" s="2882"/>
      <c r="L124" s="2897"/>
      <c r="M124" s="2896"/>
      <c r="N124" s="2882"/>
      <c r="O124" s="2831"/>
      <c r="P124" s="2830"/>
      <c r="Q124" s="72"/>
      <c r="R124" s="38"/>
      <c r="S124" s="38"/>
      <c r="T124" s="38"/>
      <c r="U124" s="38"/>
      <c r="V124" s="38"/>
      <c r="W124" s="2822"/>
      <c r="X124" s="70"/>
      <c r="Y124" s="69"/>
      <c r="Z124" s="2823"/>
      <c r="AA124" s="38"/>
      <c r="AB124" s="2892"/>
      <c r="AC124" s="38"/>
      <c r="AD124" s="38"/>
      <c r="AE124" s="38"/>
      <c r="AF124" s="38"/>
      <c r="AG124" s="38"/>
    </row>
    <row r="125" spans="1:33">
      <c r="A125" s="38"/>
      <c r="B125" s="67"/>
      <c r="C125" s="70"/>
      <c r="D125" s="270"/>
      <c r="E125" s="2893"/>
      <c r="F125" s="286"/>
      <c r="G125" s="286"/>
      <c r="H125" s="286"/>
      <c r="I125" s="286"/>
      <c r="J125" s="286"/>
      <c r="K125" s="286"/>
      <c r="L125" s="286"/>
      <c r="M125" s="286"/>
      <c r="N125" s="286"/>
      <c r="O125" s="2831"/>
      <c r="P125" s="2830"/>
      <c r="Q125" s="72"/>
      <c r="R125" s="38"/>
      <c r="S125" s="38"/>
      <c r="T125" s="38"/>
      <c r="U125" s="38"/>
      <c r="V125" s="38"/>
      <c r="W125" s="2822"/>
      <c r="X125" s="70"/>
      <c r="Y125" s="69"/>
      <c r="Z125" s="2823"/>
      <c r="AA125" s="38"/>
      <c r="AB125" s="2883"/>
      <c r="AC125" s="38"/>
      <c r="AD125" s="38"/>
      <c r="AE125" s="38"/>
      <c r="AF125" s="38"/>
      <c r="AG125" s="38"/>
    </row>
    <row r="126" spans="1:33" ht="11.25" customHeight="1">
      <c r="A126" s="38"/>
      <c r="B126" s="67"/>
      <c r="C126" s="70"/>
      <c r="D126" s="270"/>
      <c r="E126" s="2893"/>
      <c r="F126" s="286"/>
      <c r="G126" s="286"/>
      <c r="H126" s="286"/>
      <c r="I126" s="286"/>
      <c r="J126" s="286"/>
      <c r="K126" s="286"/>
      <c r="L126" s="286"/>
      <c r="M126" s="286"/>
      <c r="N126" s="286"/>
      <c r="O126" s="2831"/>
      <c r="P126" s="2830"/>
      <c r="Q126" s="72"/>
      <c r="R126" s="38"/>
      <c r="S126" s="38"/>
      <c r="T126" s="38"/>
      <c r="U126" s="38"/>
      <c r="V126" s="38"/>
      <c r="W126" s="2822"/>
      <c r="X126" s="70"/>
      <c r="Y126" s="69"/>
      <c r="Z126" s="2823"/>
      <c r="AA126" s="38"/>
      <c r="AB126" s="2883"/>
      <c r="AC126" s="38"/>
      <c r="AD126" s="38"/>
      <c r="AE126" s="38"/>
      <c r="AF126" s="38"/>
      <c r="AG126" s="38"/>
    </row>
    <row r="127" spans="1:33" ht="14.4" customHeight="1">
      <c r="A127" s="38"/>
      <c r="B127" s="67"/>
      <c r="C127" s="70"/>
      <c r="D127" s="270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31"/>
      <c r="P127" s="2830"/>
      <c r="Q127" s="72"/>
      <c r="R127" s="38"/>
      <c r="S127" s="38"/>
      <c r="T127" s="38"/>
      <c r="U127" s="38"/>
      <c r="V127" s="38"/>
      <c r="W127" s="2822"/>
      <c r="X127" s="70"/>
      <c r="Y127" s="69"/>
      <c r="Z127" s="2823"/>
      <c r="AA127" s="38"/>
      <c r="AB127" s="2883"/>
      <c r="AC127" s="38"/>
      <c r="AD127" s="38"/>
      <c r="AE127" s="38"/>
      <c r="AF127" s="38"/>
      <c r="AG127" s="38"/>
    </row>
    <row r="128" spans="1:33" ht="11.25" customHeight="1">
      <c r="A128" s="38"/>
      <c r="B128" s="67"/>
      <c r="C128" s="70"/>
      <c r="D128" s="270"/>
      <c r="E128" s="286"/>
      <c r="F128" s="286"/>
      <c r="G128" s="286"/>
      <c r="H128" s="286"/>
      <c r="I128" s="286"/>
      <c r="J128" s="286"/>
      <c r="K128" s="2894"/>
      <c r="L128" s="286"/>
      <c r="M128" s="286"/>
      <c r="N128" s="286"/>
      <c r="O128" s="2880"/>
      <c r="P128" s="2830"/>
      <c r="Q128" s="72"/>
      <c r="R128" s="38"/>
      <c r="S128" s="38"/>
      <c r="T128" s="38"/>
      <c r="U128" s="38"/>
      <c r="V128" s="38"/>
      <c r="W128" s="2881"/>
      <c r="X128" s="70"/>
      <c r="Y128" s="2895"/>
      <c r="Z128" s="2823"/>
      <c r="AA128" s="38"/>
      <c r="AB128" s="2883"/>
      <c r="AC128" s="38"/>
      <c r="AD128" s="38"/>
      <c r="AE128" s="38"/>
      <c r="AF128" s="38"/>
      <c r="AG128" s="38"/>
    </row>
    <row r="129" spans="1:33">
      <c r="A129" s="38"/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</row>
    <row r="130" spans="1:33">
      <c r="A130" s="38"/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</row>
    <row r="131" spans="1:33">
      <c r="A131" s="38"/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</row>
    <row r="132" spans="1:33">
      <c r="A132" s="38"/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  <c r="AC132" s="38"/>
      <c r="AD132" s="38"/>
      <c r="AE132" s="38"/>
      <c r="AF132" s="38"/>
      <c r="AG132" s="38"/>
    </row>
    <row r="133" spans="1:33">
      <c r="A133" s="38"/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  <c r="AC133" s="38"/>
      <c r="AD133" s="38"/>
      <c r="AE133" s="38"/>
      <c r="AF133" s="38"/>
      <c r="AG133" s="38"/>
    </row>
    <row r="134" spans="1:33">
      <c r="A134" s="38"/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  <c r="AC134" s="38"/>
      <c r="AD134" s="38"/>
      <c r="AE134" s="38"/>
      <c r="AF134" s="38"/>
      <c r="AG134" s="38"/>
    </row>
    <row r="135" spans="1:33">
      <c r="A135" s="38"/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  <c r="AC135" s="38"/>
      <c r="AD135" s="38"/>
      <c r="AE135" s="38"/>
      <c r="AF135" s="38"/>
      <c r="AG135" s="38"/>
    </row>
    <row r="136" spans="1:33">
      <c r="A136" s="38"/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  <c r="AC136" s="38"/>
      <c r="AD136" s="38"/>
      <c r="AE136" s="38"/>
      <c r="AF136" s="38"/>
      <c r="AG136" s="38"/>
    </row>
    <row r="137" spans="1:33">
      <c r="A137" s="38"/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  <c r="AC137" s="38"/>
      <c r="AD137" s="38"/>
      <c r="AE137" s="38"/>
      <c r="AF137" s="38"/>
      <c r="AG137" s="38"/>
    </row>
    <row r="138" spans="1:33">
      <c r="A138" s="38"/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  <c r="AC138" s="38"/>
      <c r="AD138" s="38"/>
      <c r="AE138" s="38"/>
      <c r="AF138" s="38"/>
      <c r="AG138" s="38"/>
    </row>
    <row r="139" spans="1:33">
      <c r="A139" s="38"/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  <c r="AC139" s="38"/>
      <c r="AD139" s="38"/>
      <c r="AE139" s="38"/>
      <c r="AF139" s="38"/>
      <c r="AG139" s="38"/>
    </row>
    <row r="140" spans="1:33">
      <c r="A140" s="38"/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  <c r="AC140" s="38"/>
      <c r="AD140" s="38"/>
      <c r="AE140" s="38"/>
      <c r="AF140" s="38"/>
      <c r="AG140" s="38"/>
    </row>
    <row r="141" spans="1:33">
      <c r="A141" s="38"/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  <c r="AC141" s="38"/>
      <c r="AD141" s="38"/>
      <c r="AE141" s="38"/>
      <c r="AF141" s="38"/>
      <c r="AG141" s="38"/>
    </row>
    <row r="142" spans="1:33">
      <c r="A142" s="38"/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  <c r="AC142" s="38"/>
      <c r="AD142" s="38"/>
      <c r="AE142" s="38"/>
      <c r="AF142" s="38"/>
      <c r="AG142" s="38"/>
    </row>
    <row r="143" spans="1:33">
      <c r="A143" s="38"/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  <c r="AC143" s="38"/>
      <c r="AD143" s="38"/>
      <c r="AE143" s="38"/>
      <c r="AF143" s="38"/>
      <c r="AG143" s="38"/>
    </row>
    <row r="144" spans="1:33">
      <c r="A144" s="38"/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  <c r="AC144" s="38"/>
      <c r="AD144" s="38"/>
      <c r="AE144" s="38"/>
      <c r="AF144" s="38"/>
      <c r="AG144" s="38"/>
    </row>
    <row r="145" spans="1:33">
      <c r="A145" s="38"/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  <c r="AC145" s="38"/>
      <c r="AD145" s="38"/>
      <c r="AE145" s="38"/>
      <c r="AF145" s="38"/>
      <c r="AG145" s="38"/>
    </row>
    <row r="146" spans="1:33">
      <c r="A146" s="38"/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  <c r="AC146" s="38"/>
      <c r="AD146" s="38"/>
      <c r="AE146" s="38"/>
      <c r="AF146" s="38"/>
      <c r="AG146" s="38"/>
    </row>
    <row r="147" spans="1:33">
      <c r="A147" s="38"/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  <c r="AC147" s="38"/>
      <c r="AD147" s="38"/>
      <c r="AE147" s="38"/>
      <c r="AF147" s="38"/>
      <c r="AG147" s="38"/>
    </row>
    <row r="148" spans="1:33">
      <c r="A148" s="38"/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  <c r="AC148" s="38"/>
      <c r="AD148" s="38"/>
      <c r="AE148" s="38"/>
      <c r="AF148" s="38"/>
      <c r="AG148" s="38"/>
    </row>
    <row r="149" spans="1:33" ht="13.5" customHeight="1">
      <c r="A149" s="38"/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  <c r="AC149" s="38"/>
      <c r="AD149" s="38"/>
      <c r="AE149" s="38"/>
      <c r="AF149" s="38"/>
      <c r="AG149" s="38"/>
    </row>
    <row r="150" spans="1:33">
      <c r="A150" s="38"/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  <c r="AC150" s="38"/>
      <c r="AD150" s="38"/>
      <c r="AE150" s="38"/>
      <c r="AF150" s="38"/>
      <c r="AG150" s="38"/>
    </row>
    <row r="151" spans="1:33" ht="14.4" customHeight="1">
      <c r="A151" s="38"/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  <c r="AC151" s="38"/>
      <c r="AD151" s="38"/>
      <c r="AE151" s="38"/>
      <c r="AF151" s="38"/>
      <c r="AG151" s="38"/>
    </row>
    <row r="152" spans="1:33">
      <c r="A152" s="38"/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  <c r="AC152" s="38"/>
      <c r="AD152" s="38"/>
      <c r="AE152" s="38"/>
      <c r="AF152" s="38"/>
      <c r="AG152" s="38"/>
    </row>
    <row r="153" spans="1:33" ht="14.4" customHeight="1">
      <c r="A153" s="38"/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  <c r="AC153" s="38"/>
      <c r="AD153" s="38"/>
      <c r="AE153" s="38"/>
      <c r="AF153" s="38"/>
      <c r="AG153" s="38"/>
    </row>
    <row r="154" spans="1:33">
      <c r="A154" s="38"/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  <c r="AC154" s="38"/>
      <c r="AD154" s="38"/>
      <c r="AE154" s="38"/>
      <c r="AF154" s="38"/>
      <c r="AG154" s="38"/>
    </row>
    <row r="155" spans="1:33">
      <c r="A155" s="38"/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  <c r="AC155" s="38"/>
      <c r="AD155" s="38"/>
      <c r="AE155" s="38"/>
      <c r="AF155" s="38"/>
      <c r="AG155" s="38"/>
    </row>
    <row r="156" spans="1:33">
      <c r="A156" s="38"/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  <c r="AC156" s="38"/>
      <c r="AD156" s="38"/>
      <c r="AE156" s="38"/>
      <c r="AF156" s="38"/>
      <c r="AG156" s="38"/>
    </row>
    <row r="157" spans="1:33">
      <c r="A157" s="38"/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  <c r="AC157" s="38"/>
      <c r="AD157" s="38"/>
      <c r="AE157" s="38"/>
      <c r="AF157" s="38"/>
      <c r="AG157" s="38"/>
    </row>
    <row r="158" spans="1:33">
      <c r="A158" s="38"/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  <c r="AC158" s="38"/>
      <c r="AD158" s="38"/>
      <c r="AE158" s="38"/>
      <c r="AF158" s="38"/>
      <c r="AG158" s="38"/>
    </row>
    <row r="159" spans="1:33" ht="10.5" customHeight="1">
      <c r="A159" s="38"/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  <c r="AC159" s="38"/>
      <c r="AD159" s="38"/>
      <c r="AE159" s="38"/>
      <c r="AF159" s="38"/>
      <c r="AG159" s="38"/>
    </row>
    <row r="160" spans="1:33" ht="14.4" customHeight="1">
      <c r="A160" s="38"/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  <c r="AC160" s="38"/>
      <c r="AD160" s="38"/>
      <c r="AE160" s="38"/>
      <c r="AF160" s="38"/>
      <c r="AG160" s="38"/>
    </row>
    <row r="161" spans="1:33">
      <c r="A161" s="38"/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  <c r="AC161" s="38"/>
      <c r="AD161" s="38"/>
      <c r="AE161" s="38"/>
      <c r="AF161" s="38"/>
      <c r="AG161" s="38"/>
    </row>
    <row r="162" spans="1:33" ht="14.4" customHeight="1">
      <c r="A162" s="38"/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  <c r="AC162" s="38"/>
      <c r="AD162" s="38"/>
      <c r="AE162" s="38"/>
      <c r="AF162" s="38"/>
      <c r="AG162" s="38"/>
    </row>
    <row r="163" spans="1:33" hidden="1">
      <c r="A163" s="38"/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  <c r="AC163" s="38"/>
      <c r="AD163" s="38"/>
      <c r="AE163" s="38"/>
      <c r="AF163" s="38"/>
      <c r="AG163" s="38"/>
    </row>
    <row r="164" spans="1:33" ht="13.5" customHeight="1">
      <c r="A164" s="38"/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  <c r="AC164" s="38"/>
      <c r="AD164" s="38"/>
      <c r="AE164" s="38"/>
      <c r="AF164" s="38"/>
      <c r="AG164" s="38"/>
    </row>
    <row r="165" spans="1:33" ht="14.4" customHeight="1">
      <c r="A165" s="38"/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  <c r="AC165" s="38"/>
      <c r="AD165" s="38"/>
      <c r="AE165" s="38"/>
      <c r="AF165" s="38"/>
      <c r="AG165" s="38"/>
    </row>
    <row r="166" spans="1:33" ht="14.4" customHeight="1">
      <c r="A166" s="38"/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  <c r="AC166" s="38"/>
      <c r="AD166" s="38"/>
      <c r="AE166" s="38"/>
      <c r="AF166" s="38"/>
      <c r="AG166" s="38"/>
    </row>
    <row r="167" spans="1:33" ht="14.4" customHeight="1">
      <c r="A167" s="38"/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  <c r="AC167" s="38"/>
      <c r="AD167" s="38"/>
      <c r="AE167" s="38"/>
      <c r="AF167" s="38"/>
      <c r="AG167" s="38"/>
    </row>
    <row r="168" spans="1:33" ht="14.4" customHeight="1">
      <c r="A168" s="38"/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  <c r="AC168" s="38"/>
      <c r="AD168" s="38"/>
      <c r="AE168" s="38"/>
      <c r="AF168" s="38"/>
      <c r="AG168" s="38"/>
    </row>
    <row r="169" spans="1:33" ht="11.25" customHeight="1">
      <c r="A169" s="38"/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  <c r="AC169" s="38"/>
      <c r="AD169" s="38"/>
      <c r="AE169" s="38"/>
      <c r="AF169" s="38"/>
      <c r="AG169" s="38"/>
    </row>
    <row r="170" spans="1:33" ht="14.4" customHeight="1">
      <c r="A170" s="38"/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  <c r="AC170" s="38"/>
      <c r="AD170" s="38"/>
      <c r="AE170" s="38"/>
      <c r="AF170" s="38"/>
      <c r="AG170" s="38"/>
    </row>
    <row r="171" spans="1:33" ht="11.25" customHeight="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</row>
    <row r="172" spans="1:33" ht="14.4" customHeight="1">
      <c r="A172" s="38"/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</row>
    <row r="173" spans="1:33">
      <c r="A173" s="38"/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</row>
    <row r="174" spans="1:33">
      <c r="A174" s="38"/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</row>
    <row r="175" spans="1:33">
      <c r="A175" s="38"/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  <c r="AC175" s="38"/>
      <c r="AD175" s="38"/>
      <c r="AE175" s="38"/>
      <c r="AF175" s="38"/>
      <c r="AG175" s="38"/>
    </row>
    <row r="176" spans="1:33">
      <c r="A176" s="38"/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  <c r="AC176" s="38"/>
      <c r="AD176" s="38"/>
      <c r="AE176" s="38"/>
      <c r="AF176" s="38"/>
      <c r="AG176" s="38"/>
    </row>
    <row r="177" spans="1:33">
      <c r="A177" s="38"/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  <c r="AC177" s="38"/>
      <c r="AD177" s="38"/>
      <c r="AE177" s="38"/>
      <c r="AF177" s="38"/>
      <c r="AG177" s="38"/>
    </row>
    <row r="178" spans="1:33">
      <c r="A178" s="38"/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  <c r="AC178" s="38"/>
      <c r="AD178" s="38"/>
      <c r="AE178" s="38"/>
      <c r="AF178" s="38"/>
      <c r="AG178" s="38"/>
    </row>
    <row r="179" spans="1:33">
      <c r="A179" s="38"/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  <c r="AC179" s="38"/>
      <c r="AD179" s="38"/>
      <c r="AE179" s="38"/>
      <c r="AF179" s="38"/>
      <c r="AG179" s="38"/>
    </row>
    <row r="180" spans="1:33">
      <c r="A180" s="38"/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  <c r="AC180" s="38"/>
      <c r="AD180" s="38"/>
      <c r="AE180" s="38"/>
      <c r="AF180" s="38"/>
      <c r="AG180" s="38"/>
    </row>
    <row r="181" spans="1:33" ht="12" customHeight="1">
      <c r="A181" s="38"/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  <c r="AC181" s="38"/>
      <c r="AD181" s="38"/>
      <c r="AE181" s="38"/>
      <c r="AF181" s="38"/>
      <c r="AG181" s="38"/>
    </row>
    <row r="182" spans="1:33">
      <c r="A182" s="38"/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  <c r="AC182" s="38"/>
      <c r="AD182" s="38"/>
      <c r="AE182" s="38"/>
      <c r="AF182" s="38"/>
      <c r="AG182" s="38"/>
    </row>
    <row r="183" spans="1:33" ht="14.4" customHeight="1">
      <c r="A183" s="38"/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  <c r="AC183" s="38"/>
      <c r="AD183" s="38"/>
      <c r="AE183" s="38"/>
      <c r="AF183" s="38"/>
      <c r="AG183" s="38"/>
    </row>
    <row r="184" spans="1:33">
      <c r="A184" s="38"/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  <c r="AC184" s="38"/>
      <c r="AD184" s="38"/>
      <c r="AE184" s="38"/>
      <c r="AF184" s="38"/>
      <c r="AG184" s="38"/>
    </row>
    <row r="185" spans="1:33" ht="15" customHeight="1">
      <c r="A185" s="38"/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  <c r="AC185" s="38"/>
      <c r="AD185" s="38"/>
      <c r="AE185" s="38"/>
      <c r="AF185" s="38"/>
      <c r="AG185" s="38"/>
    </row>
    <row r="186" spans="1:33">
      <c r="A186" s="38"/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  <c r="AC186" s="38"/>
      <c r="AD186" s="38"/>
      <c r="AE186" s="38"/>
      <c r="AF186" s="38"/>
      <c r="AG186" s="38"/>
    </row>
    <row r="187" spans="1:33">
      <c r="A187" s="38"/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  <c r="AC187" s="38"/>
      <c r="AD187" s="38"/>
      <c r="AE187" s="38"/>
      <c r="AF187" s="38"/>
      <c r="AG187" s="38"/>
    </row>
    <row r="188" spans="1:33">
      <c r="A188" s="38"/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  <c r="AC188" s="38"/>
      <c r="AD188" s="38"/>
      <c r="AE188" s="38"/>
      <c r="AF188" s="38"/>
      <c r="AG188" s="38"/>
    </row>
    <row r="189" spans="1:33">
      <c r="A189" s="38"/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  <c r="AC189" s="38"/>
      <c r="AD189" s="38"/>
      <c r="AE189" s="38"/>
      <c r="AF189" s="38"/>
      <c r="AG189" s="38"/>
    </row>
    <row r="190" spans="1:33">
      <c r="A190" s="38"/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  <c r="AC190" s="38"/>
      <c r="AD190" s="38"/>
      <c r="AE190" s="38"/>
      <c r="AF190" s="38"/>
      <c r="AG190" s="38"/>
    </row>
    <row r="191" spans="1:33">
      <c r="A191" s="38"/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  <c r="AC191" s="38"/>
      <c r="AD191" s="38"/>
      <c r="AE191" s="38"/>
      <c r="AF191" s="38"/>
      <c r="AG191" s="38"/>
    </row>
    <row r="192" spans="1:33">
      <c r="A192" s="38"/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  <c r="AC192" s="38"/>
      <c r="AD192" s="38"/>
      <c r="AE192" s="38"/>
      <c r="AF192" s="38"/>
      <c r="AG192" s="38"/>
    </row>
    <row r="193" spans="1:33" ht="13.5" customHeight="1">
      <c r="A193" s="38"/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  <c r="AC193" s="38"/>
      <c r="AD193" s="38"/>
      <c r="AE193" s="38"/>
      <c r="AF193" s="38"/>
      <c r="AG193" s="38"/>
    </row>
    <row r="194" spans="1:33" ht="12" customHeight="1">
      <c r="A194" s="38"/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  <c r="AC194" s="38"/>
      <c r="AD194" s="38"/>
      <c r="AE194" s="38"/>
      <c r="AF194" s="38"/>
      <c r="AG194" s="38"/>
    </row>
    <row r="195" spans="1:33">
      <c r="A195" s="38"/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  <c r="AC195" s="38"/>
      <c r="AD195" s="38"/>
      <c r="AE195" s="38"/>
      <c r="AF195" s="38"/>
      <c r="AG195" s="38"/>
    </row>
    <row r="196" spans="1:33" ht="13.5" customHeight="1">
      <c r="A196" s="38"/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  <c r="AC196" s="38"/>
      <c r="AD196" s="38"/>
      <c r="AE196" s="38"/>
      <c r="AF196" s="38"/>
      <c r="AG196" s="38"/>
    </row>
    <row r="197" spans="1:33">
      <c r="A197" s="38"/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  <c r="AC197" s="38"/>
      <c r="AD197" s="38"/>
      <c r="AE197" s="38"/>
      <c r="AF197" s="38"/>
      <c r="AG197" s="38"/>
    </row>
    <row r="198" spans="1:33">
      <c r="A198" s="38"/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  <c r="AC198" s="38"/>
      <c r="AD198" s="38"/>
      <c r="AE198" s="38"/>
      <c r="AF198" s="38"/>
      <c r="AG198" s="38"/>
    </row>
    <row r="199" spans="1:33" ht="12" customHeight="1">
      <c r="A199" s="38"/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  <c r="AC199" s="38"/>
      <c r="AD199" s="38"/>
      <c r="AE199" s="38"/>
      <c r="AF199" s="38"/>
      <c r="AG199" s="38"/>
    </row>
    <row r="200" spans="1:33" ht="14.4" customHeight="1">
      <c r="A200" s="38"/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  <c r="AC200" s="38"/>
      <c r="AD200" s="38"/>
      <c r="AE200" s="38"/>
      <c r="AF200" s="38"/>
      <c r="AG200" s="38"/>
    </row>
    <row r="201" spans="1:33" ht="11.25" customHeight="1">
      <c r="A201" s="38"/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  <c r="AC201" s="38"/>
      <c r="AD201" s="38"/>
      <c r="AE201" s="38"/>
      <c r="AF201" s="38"/>
      <c r="AG201" s="38"/>
    </row>
    <row r="202" spans="1:33" ht="12" customHeight="1">
      <c r="A202" s="38"/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  <c r="AC202" s="38"/>
      <c r="AD202" s="38"/>
      <c r="AE202" s="38"/>
      <c r="AF202" s="38"/>
      <c r="AG202" s="38"/>
    </row>
    <row r="203" spans="1:33">
      <c r="A203" s="38"/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  <c r="AC203" s="38"/>
      <c r="AD203" s="38"/>
      <c r="AE203" s="38"/>
      <c r="AF203" s="38"/>
      <c r="AG203" s="38"/>
    </row>
    <row r="204" spans="1:33" ht="13.5" customHeight="1">
      <c r="A204" s="38"/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  <c r="AC204" s="38"/>
      <c r="AD204" s="38"/>
      <c r="AE204" s="38"/>
      <c r="AF204" s="38"/>
      <c r="AG204" s="38"/>
    </row>
    <row r="205" spans="1:33" ht="13.5" customHeight="1">
      <c r="A205" s="38"/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  <c r="AC205" s="38"/>
      <c r="AD205" s="38"/>
      <c r="AE205" s="38"/>
      <c r="AF205" s="38"/>
      <c r="AG205" s="38"/>
    </row>
    <row r="206" spans="1:33" hidden="1">
      <c r="A206" s="38"/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  <c r="AC206" s="38"/>
      <c r="AD206" s="38"/>
      <c r="AE206" s="38"/>
      <c r="AF206" s="38"/>
      <c r="AG206" s="38"/>
    </row>
    <row r="207" spans="1:33" ht="13.5" customHeight="1">
      <c r="A207" s="38"/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  <c r="AC207" s="38"/>
      <c r="AD207" s="38"/>
      <c r="AE207" s="38"/>
      <c r="AF207" s="38"/>
      <c r="AG207" s="38"/>
    </row>
    <row r="208" spans="1:33" ht="12" customHeight="1">
      <c r="A208" s="38"/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  <c r="AC208" s="38"/>
      <c r="AD208" s="38"/>
      <c r="AE208" s="38"/>
      <c r="AF208" s="38"/>
      <c r="AG208" s="38"/>
    </row>
    <row r="209" spans="1:33" ht="13.5" customHeight="1">
      <c r="A209" s="38"/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  <c r="AC209" s="38"/>
      <c r="AD209" s="38"/>
      <c r="AE209" s="38"/>
      <c r="AF209" s="38"/>
      <c r="AG209" s="38"/>
    </row>
    <row r="210" spans="1:33">
      <c r="A210" s="38"/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  <c r="AC210" s="38"/>
      <c r="AD210" s="38"/>
      <c r="AE210" s="38"/>
      <c r="AF210" s="38"/>
      <c r="AG210" s="38"/>
    </row>
    <row r="211" spans="1:33" ht="14.4" customHeight="1">
      <c r="A211" s="38"/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  <c r="AC211" s="38"/>
      <c r="AD211" s="38"/>
      <c r="AE211" s="38"/>
      <c r="AF211" s="38"/>
      <c r="AG211" s="38"/>
    </row>
    <row r="212" spans="1:33" ht="12" customHeight="1">
      <c r="A212" s="38"/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  <c r="AC212" s="38"/>
      <c r="AD212" s="38"/>
      <c r="AE212" s="38"/>
      <c r="AF212" s="38"/>
      <c r="AG212" s="38"/>
    </row>
    <row r="213" spans="1:33" ht="14.4" customHeight="1">
      <c r="A213" s="38"/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  <c r="AC213" s="38"/>
      <c r="AD213" s="38"/>
      <c r="AE213" s="38"/>
      <c r="AF213" s="38"/>
      <c r="AG213" s="38"/>
    </row>
    <row r="214" spans="1:33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</row>
    <row r="215" spans="1:33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</row>
    <row r="216" spans="1:33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</row>
    <row r="217" spans="1:33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</row>
    <row r="218" spans="1:33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</row>
    <row r="219" spans="1:33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</row>
    <row r="220" spans="1:33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</row>
    <row r="221" spans="1:33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</row>
    <row r="222" spans="1:33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</row>
    <row r="223" spans="1:3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</row>
    <row r="224" spans="1:33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</row>
    <row r="225" spans="1:33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</row>
    <row r="226" spans="1:33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</row>
    <row r="227" spans="1:33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</row>
    <row r="228" spans="1:33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</row>
    <row r="229" spans="1:33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</row>
    <row r="230" spans="1:33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</row>
    <row r="231" spans="1:33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</row>
    <row r="232" spans="1:33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</row>
    <row r="233" spans="1: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</row>
    <row r="234" spans="1:33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</row>
    <row r="235" spans="1:33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</row>
    <row r="236" spans="1:33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</row>
    <row r="237" spans="1:33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</row>
    <row r="238" spans="1:33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</row>
    <row r="239" spans="1:33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</row>
    <row r="240" spans="1:33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</row>
    <row r="241" spans="1:33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</row>
    <row r="242" spans="1:33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</row>
    <row r="243" spans="1:3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</row>
    <row r="244" spans="1:33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</row>
    <row r="245" spans="1:33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</row>
    <row r="246" spans="1:33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</row>
    <row r="247" spans="1:33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</row>
    <row r="248" spans="1:33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</row>
    <row r="249" spans="1:33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</row>
    <row r="250" spans="1:33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</row>
    <row r="251" spans="1:33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</row>
    <row r="252" spans="1:33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</row>
    <row r="253" spans="1:3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</row>
    <row r="254" spans="1:33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</row>
    <row r="255" spans="1:33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</row>
    <row r="256" spans="1:33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</row>
    <row r="257" spans="1:33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</row>
    <row r="258" spans="1:33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</row>
    <row r="259" spans="1:33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</row>
    <row r="260" spans="1:33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</row>
    <row r="261" spans="1:33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</row>
    <row r="262" spans="1:33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</row>
    <row r="263" spans="1:3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</row>
    <row r="264" spans="1:33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</row>
    <row r="265" spans="1:33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</row>
    <row r="266" spans="1:33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</row>
    <row r="267" spans="1:33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</row>
    <row r="268" spans="1:33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</row>
    <row r="269" spans="1:33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</row>
    <row r="270" spans="1:33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</row>
    <row r="271" spans="1:33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</row>
    <row r="272" spans="1:33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</row>
    <row r="273" spans="1:3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</row>
    <row r="274" spans="1:33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</row>
    <row r="275" spans="1:33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</row>
    <row r="276" spans="1:33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</row>
    <row r="277" spans="1:33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</row>
    <row r="278" spans="1:33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</row>
    <row r="279" spans="1:33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</row>
    <row r="280" spans="1:33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</row>
    <row r="281" spans="1:33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</row>
    <row r="282" spans="1:33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</row>
    <row r="283" spans="1:3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</row>
    <row r="284" spans="1:33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</row>
    <row r="285" spans="1:33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</row>
    <row r="286" spans="1:33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</row>
    <row r="287" spans="1:33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</row>
    <row r="288" spans="1:33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</row>
    <row r="289" spans="1:33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</row>
    <row r="290" spans="1:33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</row>
    <row r="291" spans="1:33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</row>
    <row r="292" spans="1:33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</row>
    <row r="293" spans="1:3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</row>
    <row r="294" spans="1:33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</row>
    <row r="295" spans="1:33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</row>
    <row r="296" spans="1:33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</row>
    <row r="297" spans="1:33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</row>
    <row r="298" spans="1:33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</row>
    <row r="299" spans="1:33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</row>
    <row r="300" spans="1:33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</row>
    <row r="301" spans="1:33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</row>
    <row r="302" spans="1:33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</row>
    <row r="303" spans="1:3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</row>
    <row r="304" spans="1:33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</row>
    <row r="305" spans="1:33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</row>
    <row r="306" spans="1:33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</row>
    <row r="307" spans="1:33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</row>
    <row r="308" spans="1:33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</row>
    <row r="309" spans="1:33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</row>
    <row r="310" spans="1:33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</row>
    <row r="311" spans="1:33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</row>
    <row r="312" spans="1:33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</row>
    <row r="313" spans="1:3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</row>
    <row r="314" spans="1:33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</row>
    <row r="315" spans="1:33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</row>
    <row r="316" spans="1:33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</row>
    <row r="317" spans="1:33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</row>
    <row r="318" spans="1:33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</row>
    <row r="319" spans="1:33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</row>
    <row r="320" spans="1:33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</row>
    <row r="321" spans="1:33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</row>
    <row r="322" spans="1:33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</row>
    <row r="323" spans="1:3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</row>
    <row r="324" spans="1:33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</row>
    <row r="325" spans="1:33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</row>
    <row r="326" spans="1:33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</row>
    <row r="327" spans="1:33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</row>
    <row r="328" spans="1:33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</row>
    <row r="329" spans="1:33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</row>
    <row r="330" spans="1:33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</row>
    <row r="331" spans="1:33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</row>
    <row r="332" spans="1:33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</row>
    <row r="333" spans="1: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</row>
    <row r="334" spans="1:33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</row>
    <row r="335" spans="1:33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</row>
    <row r="336" spans="1:33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</row>
    <row r="337" spans="1:33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</row>
    <row r="338" spans="1:33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</row>
    <row r="339" spans="1:33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</row>
    <row r="340" spans="1:33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</row>
    <row r="341" spans="1:33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</row>
    <row r="342" spans="1:33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</row>
    <row r="343" spans="1:3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</row>
    <row r="344" spans="1:33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</row>
    <row r="345" spans="1:33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</row>
    <row r="346" spans="1:33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</row>
    <row r="347" spans="1:33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</row>
    <row r="348" spans="1:33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</row>
    <row r="349" spans="1:33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</row>
    <row r="350" spans="1:33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</row>
    <row r="351" spans="1:33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</row>
    <row r="352" spans="1:33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</row>
    <row r="353" spans="1:3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</row>
    <row r="354" spans="1:33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</row>
    <row r="355" spans="1:33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</row>
    <row r="356" spans="1:33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</row>
    <row r="357" spans="1:33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</row>
    <row r="358" spans="1:33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</row>
    <row r="359" spans="1:33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</row>
    <row r="360" spans="1:33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</row>
    <row r="361" spans="1:33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</row>
    <row r="362" spans="1:33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</row>
    <row r="363" spans="1:3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</row>
    <row r="364" spans="1:33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</row>
    <row r="365" spans="1:33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</row>
    <row r="366" spans="1:33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</row>
    <row r="367" spans="1:33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</row>
    <row r="368" spans="1:33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</row>
    <row r="369" spans="1:33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</row>
    <row r="370" spans="1:33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</row>
    <row r="371" spans="1:33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</row>
    <row r="372" spans="1:33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</row>
    <row r="373" spans="1:3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</row>
    <row r="374" spans="1:33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</row>
    <row r="375" spans="1:33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</row>
    <row r="376" spans="1:33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</row>
    <row r="377" spans="1:33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</row>
    <row r="378" spans="1:33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</row>
    <row r="379" spans="1:33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</row>
    <row r="380" spans="1:33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</row>
    <row r="381" spans="1:33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</row>
    <row r="382" spans="1:33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</row>
    <row r="383" spans="1:3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</row>
    <row r="384" spans="1:33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</row>
    <row r="385" spans="1:33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</row>
    <row r="386" spans="1:33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</row>
    <row r="387" spans="1:33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</row>
    <row r="388" spans="1:33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</row>
    <row r="389" spans="1:33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</row>
    <row r="390" spans="1:33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</row>
    <row r="391" spans="1:33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</row>
    <row r="392" spans="1:33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</row>
    <row r="393" spans="1:3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</row>
    <row r="394" spans="1:33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</row>
    <row r="395" spans="1:33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</row>
    <row r="396" spans="1:33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</row>
    <row r="397" spans="1:33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</row>
    <row r="398" spans="1:33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</row>
    <row r="399" spans="1:33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</row>
    <row r="400" spans="1:33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</row>
    <row r="401" spans="1:33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</row>
    <row r="402" spans="1:33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</row>
    <row r="403" spans="1:3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</row>
    <row r="404" spans="1:33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</row>
    <row r="405" spans="1:33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</row>
    <row r="406" spans="1:33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</row>
    <row r="407" spans="1:33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</row>
    <row r="408" spans="1:33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</row>
    <row r="409" spans="1:33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</row>
    <row r="410" spans="1:33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</row>
    <row r="411" spans="1:33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</row>
    <row r="412" spans="1:33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</row>
    <row r="413" spans="1:3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</row>
    <row r="414" spans="1:33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</row>
    <row r="415" spans="1:33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</row>
    <row r="416" spans="1:33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</row>
    <row r="417" spans="1:33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</row>
    <row r="418" spans="1:33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</row>
    <row r="419" spans="1:33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</row>
    <row r="420" spans="1:33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</row>
    <row r="421" spans="1:33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</row>
    <row r="422" spans="1:33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</row>
    <row r="423" spans="1:3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</row>
    <row r="424" spans="1:33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</row>
    <row r="425" spans="1:33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</row>
    <row r="426" spans="1:33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</row>
    <row r="427" spans="1:33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</row>
    <row r="428" spans="1:33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</row>
    <row r="429" spans="1:33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</row>
    <row r="430" spans="1:33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</row>
    <row r="431" spans="1:33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</row>
    <row r="432" spans="1:33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</row>
    <row r="433" spans="1: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</row>
    <row r="434" spans="1:33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</row>
    <row r="435" spans="1:33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</row>
    <row r="436" spans="1:33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</row>
    <row r="437" spans="1:33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</row>
    <row r="438" spans="1:33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</row>
    <row r="439" spans="1:33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</row>
    <row r="440" spans="1:33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</row>
    <row r="441" spans="1:33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</row>
    <row r="442" spans="1:33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</row>
    <row r="443" spans="1:3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</row>
    <row r="444" spans="1:33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</row>
    <row r="445" spans="1:33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</row>
    <row r="446" spans="1:33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</row>
    <row r="447" spans="1:33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</row>
    <row r="448" spans="1:33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</row>
    <row r="449" spans="1:33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</row>
    <row r="450" spans="1:33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</row>
    <row r="451" spans="1:33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</row>
    <row r="452" spans="1:33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</row>
    <row r="453" spans="1:3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</row>
    <row r="454" spans="1:33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</row>
    <row r="455" spans="1:33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</row>
    <row r="456" spans="1:33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B1:AJ336"/>
  <sheetViews>
    <sheetView workbookViewId="0">
      <pane xSplit="1" topLeftCell="B1" activePane="topRight" state="frozen"/>
      <selection pane="topRight" activeCell="D9" sqref="D9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6" width="6.90625" customWidth="1"/>
    <col min="8" max="8" width="7.0898437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7.6328125" customWidth="1"/>
    <col min="15" max="15" width="6.6328125" customWidth="1"/>
    <col min="16" max="16" width="7.36328125" customWidth="1"/>
    <col min="17" max="17" width="6.453125" customWidth="1"/>
    <col min="18" max="18" width="7.08984375" customWidth="1"/>
    <col min="19" max="19" width="1.90625" customWidth="1"/>
    <col min="23" max="23" width="7.6328125" customWidth="1"/>
    <col min="24" max="24" width="7.453125" customWidth="1"/>
    <col min="25" max="25" width="8.08984375" customWidth="1"/>
    <col min="26" max="26" width="7.36328125" customWidth="1"/>
    <col min="28" max="28" width="9.90625" customWidth="1"/>
    <col min="29" max="29" width="6" customWidth="1"/>
    <col min="30" max="30" width="9" customWidth="1"/>
    <col min="31" max="31" width="8" customWidth="1"/>
  </cols>
  <sheetData>
    <row r="1" spans="2:36" ht="10.5" customHeight="1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</row>
    <row r="2" spans="2:36">
      <c r="B2" s="74" t="s">
        <v>226</v>
      </c>
      <c r="D2" s="74" t="s">
        <v>19</v>
      </c>
      <c r="J2" t="s">
        <v>277</v>
      </c>
      <c r="T2" s="10"/>
      <c r="U2" s="10"/>
      <c r="V2" s="38"/>
      <c r="W2" s="461"/>
      <c r="X2" s="38"/>
      <c r="AH2" s="38"/>
      <c r="AI2" s="38"/>
      <c r="AJ2" s="38"/>
    </row>
    <row r="3" spans="2:36" ht="13.5" customHeight="1">
      <c r="B3" s="355"/>
      <c r="C3" s="2789"/>
      <c r="D3" s="2800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792" t="s">
        <v>396</v>
      </c>
      <c r="T3" s="94"/>
      <c r="U3" s="94"/>
      <c r="V3" s="70"/>
      <c r="W3" s="38"/>
      <c r="X3" s="72"/>
      <c r="Y3" s="70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2:36" ht="13.5" customHeight="1">
      <c r="B4" s="778"/>
      <c r="C4" s="2793"/>
      <c r="D4" s="1435" t="s">
        <v>213</v>
      </c>
      <c r="E4" s="32" t="s">
        <v>276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7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</row>
    <row r="5" spans="2:36" ht="14.4" customHeight="1">
      <c r="B5" s="778"/>
      <c r="C5" s="2795" t="s">
        <v>24</v>
      </c>
      <c r="D5" s="2803" t="s">
        <v>21</v>
      </c>
      <c r="E5" s="2796" t="s">
        <v>228</v>
      </c>
      <c r="F5" s="2796"/>
      <c r="G5" s="2796"/>
      <c r="H5" s="2796"/>
      <c r="I5" t="s">
        <v>227</v>
      </c>
      <c r="K5" s="2796"/>
      <c r="L5" s="156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794" t="s">
        <v>397</v>
      </c>
      <c r="T5" s="94"/>
      <c r="U5" s="94"/>
      <c r="V5" s="72"/>
      <c r="W5" s="38"/>
      <c r="X5" s="72"/>
      <c r="Y5" s="70"/>
      <c r="Z5" s="38"/>
      <c r="AA5" s="38"/>
      <c r="AB5" s="38"/>
      <c r="AC5" s="38"/>
      <c r="AD5" s="38"/>
      <c r="AE5" s="38"/>
      <c r="AF5" s="2799"/>
      <c r="AG5" s="38"/>
      <c r="AH5" s="38"/>
      <c r="AI5" s="38"/>
      <c r="AJ5" s="38"/>
    </row>
    <row r="6" spans="2:36">
      <c r="B6" s="778" t="s">
        <v>214</v>
      </c>
      <c r="C6" s="2793"/>
      <c r="D6" s="2925" t="s">
        <v>38</v>
      </c>
      <c r="E6" s="2800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800" t="s">
        <v>36</v>
      </c>
      <c r="O6" s="1435">
        <v>10</v>
      </c>
      <c r="P6" s="1435" t="s">
        <v>37</v>
      </c>
      <c r="Q6" s="1435" t="s">
        <v>26</v>
      </c>
      <c r="R6" s="2802" t="s">
        <v>398</v>
      </c>
      <c r="T6" s="94"/>
      <c r="U6" s="94"/>
      <c r="V6" s="72"/>
      <c r="W6" s="38"/>
      <c r="X6" s="72"/>
      <c r="Y6" s="70"/>
      <c r="Z6" s="38"/>
      <c r="AA6" s="38"/>
      <c r="AB6" s="38"/>
      <c r="AC6" s="38"/>
      <c r="AD6" s="397"/>
      <c r="AE6" s="38"/>
      <c r="AF6" s="2799"/>
      <c r="AG6" s="38"/>
      <c r="AH6" s="38"/>
      <c r="AI6" s="38"/>
      <c r="AJ6" s="38"/>
    </row>
    <row r="7" spans="2:36" ht="12" customHeight="1">
      <c r="B7" s="778"/>
      <c r="C7" s="2795" t="s">
        <v>215</v>
      </c>
      <c r="D7" s="2927" t="s">
        <v>216</v>
      </c>
      <c r="E7" s="2803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2803" t="s">
        <v>39</v>
      </c>
      <c r="O7" s="1435" t="s">
        <v>395</v>
      </c>
      <c r="P7" s="1435" t="s">
        <v>206</v>
      </c>
      <c r="Q7" s="1435">
        <v>10</v>
      </c>
      <c r="R7" s="2802"/>
      <c r="T7" s="94"/>
      <c r="U7" s="94"/>
      <c r="V7" s="70"/>
      <c r="W7" s="38"/>
      <c r="X7" s="72"/>
      <c r="Y7" s="70"/>
      <c r="Z7" s="38"/>
      <c r="AA7" s="38"/>
      <c r="AB7" s="38"/>
      <c r="AC7" s="38"/>
      <c r="AD7" s="397"/>
      <c r="AE7" s="38"/>
      <c r="AF7" s="2804"/>
      <c r="AG7" s="38"/>
      <c r="AH7" s="38"/>
      <c r="AI7" s="38"/>
      <c r="AJ7" s="38"/>
    </row>
    <row r="8" spans="2:36" ht="14.25" customHeight="1">
      <c r="B8" s="778"/>
      <c r="C8" s="2793"/>
      <c r="D8" s="2928">
        <v>0.6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1435"/>
      <c r="P8" s="1435" t="s">
        <v>207</v>
      </c>
      <c r="Q8" s="1435" t="s">
        <v>395</v>
      </c>
      <c r="R8" s="2928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67"/>
      <c r="AD8" s="2811"/>
      <c r="AE8" s="38"/>
      <c r="AF8" s="2804"/>
      <c r="AG8" s="38"/>
      <c r="AH8" s="38"/>
      <c r="AI8" s="38"/>
      <c r="AJ8" s="38"/>
    </row>
    <row r="9" spans="2:36">
      <c r="B9" s="2812">
        <v>1</v>
      </c>
      <c r="C9" s="2813" t="s">
        <v>217</v>
      </c>
      <c r="D9" s="2814">
        <f>(R9/100)*60</f>
        <v>48</v>
      </c>
      <c r="E9" s="2953">
        <f>'7-11л. РАСКЛАДКА'!W13</f>
        <v>50</v>
      </c>
      <c r="F9" s="2954">
        <f>'7-11л. РАСКЛАДКА'!W71</f>
        <v>20</v>
      </c>
      <c r="G9" s="2954">
        <f>'7-11л. РАСКЛАДКА'!W130</f>
        <v>50</v>
      </c>
      <c r="H9" s="2954">
        <f>'7-11л. РАСКЛАДКА'!W186</f>
        <v>50</v>
      </c>
      <c r="I9" s="2954">
        <f>'7-11л. РАСКЛАДКА'!W243</f>
        <v>40</v>
      </c>
      <c r="J9" s="2954">
        <f>'7-11л. РАСКЛАДКА'!W299</f>
        <v>60</v>
      </c>
      <c r="K9" s="2954">
        <f>'7-11л. РАСКЛАДКА'!W355</f>
        <v>50</v>
      </c>
      <c r="L9" s="2954">
        <f>'7-11л. РАСКЛАДКА'!W408</f>
        <v>50</v>
      </c>
      <c r="M9" s="2954">
        <f>'7-11л. РАСКЛАДКА'!W462</f>
        <v>50</v>
      </c>
      <c r="N9" s="2955">
        <f>'7-11л. РАСКЛАДКА'!W515</f>
        <v>60</v>
      </c>
      <c r="O9" s="2956">
        <f>E9+F9+G9+H9+I9+J9+K9+L9+M9+N9</f>
        <v>480</v>
      </c>
      <c r="P9" s="2957">
        <f>(O9*100/Q9)-100</f>
        <v>0</v>
      </c>
      <c r="Q9" s="2958">
        <f>(R9*60/100)*10</f>
        <v>480</v>
      </c>
      <c r="R9" s="2959">
        <v>80</v>
      </c>
      <c r="T9" s="270"/>
      <c r="U9" s="72"/>
      <c r="V9" s="72"/>
      <c r="W9" s="303"/>
      <c r="X9" s="38"/>
      <c r="Y9" s="38"/>
      <c r="Z9" s="38"/>
      <c r="AA9" s="2822"/>
      <c r="AB9" s="70"/>
      <c r="AC9" s="38"/>
      <c r="AD9" s="2823"/>
      <c r="AE9" s="38"/>
      <c r="AF9" s="2883"/>
      <c r="AG9" s="38"/>
      <c r="AH9" s="38"/>
      <c r="AI9" s="38"/>
      <c r="AJ9" s="38"/>
    </row>
    <row r="10" spans="2:36">
      <c r="B10" s="1419">
        <v>2</v>
      </c>
      <c r="C10" s="1048" t="s">
        <v>41</v>
      </c>
      <c r="D10" s="2825">
        <f t="shared" ref="D10:D44" si="0">(R10/100)*60</f>
        <v>90</v>
      </c>
      <c r="E10" s="2953">
        <f>'7-11л. РАСКЛАДКА'!W14</f>
        <v>85</v>
      </c>
      <c r="F10" s="2954">
        <f>'7-11л. РАСКЛАДКА'!W72</f>
        <v>80</v>
      </c>
      <c r="G10" s="2954">
        <f>'7-11л. РАСКЛАДКА'!W131</f>
        <v>98</v>
      </c>
      <c r="H10" s="2954">
        <f>'7-11л. РАСКЛАДКА'!W187</f>
        <v>95.8</v>
      </c>
      <c r="I10" s="2954">
        <f>'7-11л. РАСКЛАДКА'!W244</f>
        <v>60</v>
      </c>
      <c r="J10" s="2954">
        <f>'7-11л. РАСКЛАДКА'!W300</f>
        <v>106.2</v>
      </c>
      <c r="K10" s="2954">
        <f>'7-11л. РАСКЛАДКА'!W356</f>
        <v>80</v>
      </c>
      <c r="L10" s="2954">
        <f>'7-11л. РАСКЛАДКА'!W409</f>
        <v>100.5</v>
      </c>
      <c r="M10" s="2954">
        <f>'7-11л. РАСКЛАДКА'!W463</f>
        <v>104.5</v>
      </c>
      <c r="N10" s="2955">
        <f>'7-11л. РАСКЛАДКА'!W516</f>
        <v>90</v>
      </c>
      <c r="O10" s="2960">
        <f t="shared" ref="O10:O44" si="1">E10+F10+G10+H10+I10+J10+K10+L10+M10+N10</f>
        <v>900</v>
      </c>
      <c r="P10" s="2949">
        <f t="shared" ref="P10:P44" si="2">(O10*100/Q10)-100</f>
        <v>0</v>
      </c>
      <c r="Q10" s="2961">
        <f t="shared" ref="Q10:Q44" si="3">(R10*60/100)*10</f>
        <v>900</v>
      </c>
      <c r="R10" s="2962">
        <v>150</v>
      </c>
      <c r="T10" s="2831"/>
      <c r="U10" s="2830"/>
      <c r="V10" s="72"/>
      <c r="W10" s="38"/>
      <c r="X10" s="38"/>
      <c r="Y10" s="38"/>
      <c r="Z10" s="38"/>
      <c r="AA10" s="2822"/>
      <c r="AB10" s="70"/>
      <c r="AC10" s="38"/>
      <c r="AD10" s="2823"/>
      <c r="AE10" s="38"/>
      <c r="AF10" s="2883"/>
      <c r="AG10" s="38"/>
      <c r="AH10" s="38"/>
      <c r="AI10" s="38"/>
      <c r="AJ10" s="38"/>
    </row>
    <row r="11" spans="2:36">
      <c r="B11" s="1419">
        <v>3</v>
      </c>
      <c r="C11" s="1048" t="s">
        <v>42</v>
      </c>
      <c r="D11" s="2825">
        <f t="shared" si="0"/>
        <v>9</v>
      </c>
      <c r="E11" s="2953">
        <f>'7-11л. РАСКЛАДКА'!W15</f>
        <v>3.38</v>
      </c>
      <c r="F11" s="2954">
        <f>'7-11л. РАСКЛАДКА'!W73</f>
        <v>8.75</v>
      </c>
      <c r="G11" s="2954">
        <f>'7-11л. РАСКЛАДКА'!W132</f>
        <v>10.7</v>
      </c>
      <c r="H11" s="2954">
        <f>'7-11л. РАСКЛАДКА'!W188</f>
        <v>9.33</v>
      </c>
      <c r="I11" s="2954">
        <f>'7-11л. РАСКЛАДКА'!W245</f>
        <v>22.310000000000002</v>
      </c>
      <c r="J11" s="2954">
        <f>'7-11л. РАСКЛАДКА'!W301</f>
        <v>3.6</v>
      </c>
      <c r="K11" s="2954">
        <f>'7-11л. РАСКЛАДКА'!W357</f>
        <v>2</v>
      </c>
      <c r="L11" s="2954">
        <f>'7-11л. РАСКЛАДКА'!W410</f>
        <v>6.64</v>
      </c>
      <c r="M11" s="2954">
        <f>'7-11л. РАСКЛАДКА'!W464</f>
        <v>3.45</v>
      </c>
      <c r="N11" s="2955">
        <f>'7-11л. РАСКЛАДКА'!W517</f>
        <v>3.9699999999999998</v>
      </c>
      <c r="O11" s="2960">
        <f t="shared" si="1"/>
        <v>74.13</v>
      </c>
      <c r="P11" s="2963">
        <f t="shared" si="2"/>
        <v>-17.63333333333334</v>
      </c>
      <c r="Q11" s="2961">
        <f t="shared" si="3"/>
        <v>90</v>
      </c>
      <c r="R11" s="2962">
        <v>15</v>
      </c>
      <c r="T11" s="270"/>
      <c r="U11" s="2830"/>
      <c r="V11" s="72"/>
      <c r="W11" s="38"/>
      <c r="X11" s="38"/>
      <c r="Y11" s="38"/>
      <c r="Z11" s="38"/>
      <c r="AA11" s="2822"/>
      <c r="AB11" s="70"/>
      <c r="AC11" s="38"/>
      <c r="AD11" s="2823"/>
      <c r="AE11" s="38"/>
      <c r="AF11" s="2884"/>
      <c r="AG11" s="38"/>
      <c r="AH11" s="38"/>
      <c r="AI11" s="38"/>
      <c r="AJ11" s="38"/>
    </row>
    <row r="12" spans="2:36">
      <c r="B12" s="1419">
        <v>4</v>
      </c>
      <c r="C12" s="1048" t="s">
        <v>43</v>
      </c>
      <c r="D12" s="2825">
        <f t="shared" si="0"/>
        <v>27</v>
      </c>
      <c r="E12" s="2953">
        <f>'7-11л. РАСКЛАДКА'!W16</f>
        <v>30.8</v>
      </c>
      <c r="F12" s="2954">
        <f>'7-11л. РАСКЛАДКА'!W74</f>
        <v>8.1</v>
      </c>
      <c r="G12" s="2954">
        <f>'7-11л. РАСКЛАДКА'!W133</f>
        <v>33.299999999999997</v>
      </c>
      <c r="H12" s="2954">
        <f>'7-11л. РАСКЛАДКА'!W189</f>
        <v>50.9</v>
      </c>
      <c r="I12" s="2954">
        <f>'7-11л. РАСКЛАДКА'!W246</f>
        <v>11.8</v>
      </c>
      <c r="J12" s="2954">
        <f>'7-11л. РАСКЛАДКА'!W302</f>
        <v>13.4</v>
      </c>
      <c r="K12" s="2954">
        <f>'7-11л. РАСКЛАДКА'!W358</f>
        <v>45.5</v>
      </c>
      <c r="L12" s="2954">
        <f>'7-11л. РАСКЛАДКА'!W411</f>
        <v>46.8</v>
      </c>
      <c r="M12" s="2954">
        <f>'7-11л. РАСКЛАДКА'!W465</f>
        <v>0</v>
      </c>
      <c r="N12" s="2955">
        <f>'7-11л. РАСКЛАДКА'!W518</f>
        <v>37.5</v>
      </c>
      <c r="O12" s="2960">
        <f t="shared" si="1"/>
        <v>278.10000000000002</v>
      </c>
      <c r="P12" s="2949">
        <f t="shared" si="2"/>
        <v>3.0000000000000142</v>
      </c>
      <c r="Q12" s="2961">
        <f t="shared" si="3"/>
        <v>270</v>
      </c>
      <c r="R12" s="2962">
        <v>45</v>
      </c>
      <c r="T12" s="2880"/>
      <c r="U12" s="2830"/>
      <c r="V12" s="72"/>
      <c r="W12" s="38"/>
      <c r="X12" s="38"/>
      <c r="Y12" s="38"/>
      <c r="Z12" s="38"/>
      <c r="AA12" s="2822"/>
      <c r="AB12" s="70"/>
      <c r="AC12" s="38"/>
      <c r="AD12" s="2823"/>
      <c r="AE12" s="38"/>
      <c r="AF12" s="2883"/>
      <c r="AG12" s="38"/>
      <c r="AH12" s="38"/>
      <c r="AI12" s="38"/>
      <c r="AJ12" s="38"/>
    </row>
    <row r="13" spans="2:36">
      <c r="B13" s="1419">
        <v>5</v>
      </c>
      <c r="C13" s="1048" t="s">
        <v>44</v>
      </c>
      <c r="D13" s="2825">
        <f t="shared" si="0"/>
        <v>9</v>
      </c>
      <c r="E13" s="2953">
        <f>'7-11л. РАСКЛАДКА'!W17</f>
        <v>0</v>
      </c>
      <c r="F13" s="2954">
        <f>'7-11л. РАСКЛАДКА'!W75</f>
        <v>0</v>
      </c>
      <c r="G13" s="2954">
        <f>'7-11л. РАСКЛАДКА'!W134</f>
        <v>0</v>
      </c>
      <c r="H13" s="2954">
        <f>'7-11л. РАСКЛАДКА'!W190</f>
        <v>0</v>
      </c>
      <c r="I13" s="2954">
        <f>'7-11л. РАСКЛАДКА'!W247</f>
        <v>42.5</v>
      </c>
      <c r="J13" s="2954">
        <f>'7-11л. РАСКЛАДКА'!W303</f>
        <v>10</v>
      </c>
      <c r="K13" s="2954">
        <f>'7-11л. РАСКЛАДКА'!W359</f>
        <v>0</v>
      </c>
      <c r="L13" s="2954">
        <f>'7-11л. РАСКЛАДКА'!W412</f>
        <v>0</v>
      </c>
      <c r="M13" s="2954">
        <f>'7-11л. РАСКЛАДКА'!W466</f>
        <v>37.5</v>
      </c>
      <c r="N13" s="2955">
        <f>'7-11л. РАСКЛАДКА'!W519</f>
        <v>0</v>
      </c>
      <c r="O13" s="2960">
        <f t="shared" si="1"/>
        <v>90</v>
      </c>
      <c r="P13" s="2949">
        <f t="shared" si="2"/>
        <v>0</v>
      </c>
      <c r="Q13" s="2961">
        <f t="shared" si="3"/>
        <v>90</v>
      </c>
      <c r="R13" s="2962">
        <v>15</v>
      </c>
      <c r="T13" s="270"/>
      <c r="U13" s="2830"/>
      <c r="V13" s="72"/>
      <c r="W13" s="38"/>
      <c r="X13" s="38"/>
      <c r="Y13" s="38"/>
      <c r="Z13" s="38"/>
      <c r="AA13" s="2822"/>
      <c r="AB13" s="70"/>
      <c r="AC13" s="38"/>
      <c r="AD13" s="2823"/>
      <c r="AE13" s="38"/>
      <c r="AF13" s="2885"/>
      <c r="AG13" s="38"/>
      <c r="AH13" s="38"/>
      <c r="AI13" s="38"/>
      <c r="AJ13" s="38"/>
    </row>
    <row r="14" spans="2:36">
      <c r="B14" s="1419">
        <v>6</v>
      </c>
      <c r="C14" s="1048" t="s">
        <v>45</v>
      </c>
      <c r="D14" s="2836">
        <f t="shared" si="0"/>
        <v>112.2</v>
      </c>
      <c r="E14" s="2964">
        <f>'7-11л. РАСКЛАДКА'!W18</f>
        <v>88</v>
      </c>
      <c r="F14" s="2965">
        <f>'7-11л. РАСКЛАДКА'!W76</f>
        <v>115</v>
      </c>
      <c r="G14" s="2965">
        <f>'7-11л. РАСКЛАДКА'!W135</f>
        <v>125.68</v>
      </c>
      <c r="H14" s="2965">
        <f>'7-11л. РАСКЛАДКА'!W191</f>
        <v>145.30000000000001</v>
      </c>
      <c r="I14" s="2965">
        <f>'7-11л. РАСКЛАДКА'!W248</f>
        <v>120.36</v>
      </c>
      <c r="J14" s="2965">
        <f>'7-11л. РАСКЛАДКА'!W304</f>
        <v>115.68</v>
      </c>
      <c r="K14" s="2965">
        <f>'7-11л. РАСКЛАДКА'!W360</f>
        <v>124</v>
      </c>
      <c r="L14" s="2965">
        <f>'7-11л. РАСКЛАДКА'!W413</f>
        <v>66.150000000000006</v>
      </c>
      <c r="M14" s="2965">
        <f>'7-11л. РАСКЛАДКА'!W467</f>
        <v>124.86</v>
      </c>
      <c r="N14" s="2966">
        <f>'7-11л. РАСКЛАДКА'!W520</f>
        <v>113.46</v>
      </c>
      <c r="O14" s="2967">
        <f t="shared" si="1"/>
        <v>1138.49</v>
      </c>
      <c r="P14" s="2968">
        <f t="shared" si="2"/>
        <v>1.4696969696969688</v>
      </c>
      <c r="Q14" s="2969">
        <f t="shared" si="3"/>
        <v>1122</v>
      </c>
      <c r="R14" s="2962">
        <v>187</v>
      </c>
      <c r="T14" s="270"/>
      <c r="U14" s="2830"/>
      <c r="V14" s="72"/>
      <c r="W14" s="38"/>
      <c r="X14" s="38"/>
      <c r="Y14" s="38"/>
      <c r="Z14" s="38"/>
      <c r="AA14" s="2822"/>
      <c r="AB14" s="70"/>
      <c r="AC14" s="38"/>
      <c r="AD14" s="2823"/>
      <c r="AE14" s="38"/>
      <c r="AF14" s="2884"/>
      <c r="AG14" s="38"/>
      <c r="AH14" s="38"/>
      <c r="AI14" s="38"/>
      <c r="AJ14" s="38"/>
    </row>
    <row r="15" spans="2:36">
      <c r="B15" s="2843">
        <v>7</v>
      </c>
      <c r="C15" s="956" t="s">
        <v>951</v>
      </c>
      <c r="D15" s="2836">
        <f t="shared" si="0"/>
        <v>151.19999999999999</v>
      </c>
      <c r="E15" s="2970">
        <f>'7-11л. РАСКЛАДКА'!W19</f>
        <v>157.07999999999998</v>
      </c>
      <c r="F15" s="2971">
        <f>'7-11л. РАСКЛАДКА'!W77</f>
        <v>193.85000000000002</v>
      </c>
      <c r="G15" s="2970">
        <f>'7-11л. РАСКЛАДКА'!W136</f>
        <v>262.55000000000007</v>
      </c>
      <c r="H15" s="2971">
        <f>'7-11л. РАСКЛАДКА'!W192</f>
        <v>165.05</v>
      </c>
      <c r="I15" s="2970">
        <f>'7-11л. РАСКЛАДКА'!W249</f>
        <v>155.26</v>
      </c>
      <c r="J15" s="2971">
        <f>'7-11л. РАСКЛАДКА'!W305</f>
        <v>268.43</v>
      </c>
      <c r="K15" s="2970">
        <f>'7-11л. РАСКЛАДКА'!W361</f>
        <v>235.38</v>
      </c>
      <c r="L15" s="2971">
        <f>'7-11л. РАСКЛАДКА'!W414</f>
        <v>184.19599999999997</v>
      </c>
      <c r="M15" s="2970">
        <f>'7-11л. РАСКЛАДКА'!W468</f>
        <v>215.39999999999998</v>
      </c>
      <c r="N15" s="2972">
        <f>'7-11л. РАСКЛАДКА'!W521</f>
        <v>237.39999999999998</v>
      </c>
      <c r="O15" s="2973">
        <f t="shared" si="1"/>
        <v>2074.596</v>
      </c>
      <c r="P15" s="2974">
        <f t="shared" si="2"/>
        <v>37.208730158730162</v>
      </c>
      <c r="Q15" s="2975">
        <f t="shared" si="3"/>
        <v>1512</v>
      </c>
      <c r="R15" s="2847">
        <v>252</v>
      </c>
      <c r="T15" s="2831"/>
      <c r="U15" s="2976"/>
      <c r="V15" s="72"/>
      <c r="W15" s="38"/>
      <c r="X15" s="38"/>
      <c r="Y15" s="38"/>
      <c r="Z15" s="38"/>
      <c r="AA15" s="2822"/>
      <c r="AB15" s="70"/>
      <c r="AC15" s="38"/>
      <c r="AD15" s="2823"/>
      <c r="AE15" s="38"/>
      <c r="AF15" s="2885"/>
      <c r="AG15" s="443"/>
      <c r="AH15" s="38"/>
      <c r="AI15" s="38"/>
      <c r="AJ15" s="38"/>
    </row>
    <row r="16" spans="2:36">
      <c r="B16" s="2848"/>
      <c r="C16" s="2849" t="s">
        <v>952</v>
      </c>
      <c r="D16" s="2850">
        <f t="shared" si="0"/>
        <v>16.8</v>
      </c>
      <c r="E16" s="2977">
        <f>'7-11л. РАСКЛАДКА'!W20</f>
        <v>60</v>
      </c>
      <c r="F16" s="2978">
        <f>'7-11л. РАСКЛАДКА'!W78</f>
        <v>0</v>
      </c>
      <c r="G16" s="2977">
        <f>'7-11л. РАСКЛАДКА'!W137</f>
        <v>0</v>
      </c>
      <c r="H16" s="2978">
        <f>'7-11л. РАСКЛАДКА'!W193</f>
        <v>0</v>
      </c>
      <c r="I16" s="2977">
        <f>'7-11л. РАСКЛАДКА'!W250</f>
        <v>0</v>
      </c>
      <c r="J16" s="2978">
        <f>'7-11л. РАСКЛАДКА'!W306</f>
        <v>48.6</v>
      </c>
      <c r="K16" s="2977">
        <f>'7-11л. РАСКЛАДКА'!W362</f>
        <v>0</v>
      </c>
      <c r="L16" s="2978">
        <f>'7-11л. РАСКЛАДКА'!W415</f>
        <v>0</v>
      </c>
      <c r="M16" s="2977">
        <f>'7-11л. РАСКЛАДКА'!W469</f>
        <v>0</v>
      </c>
      <c r="N16" s="2955">
        <f>'7-11л. РАСКЛАДКА'!W522</f>
        <v>0</v>
      </c>
      <c r="O16" s="2979">
        <f t="shared" si="1"/>
        <v>108.6</v>
      </c>
      <c r="P16" s="2980">
        <f t="shared" si="2"/>
        <v>-35.357142857142861</v>
      </c>
      <c r="Q16" s="2981">
        <f t="shared" si="3"/>
        <v>168</v>
      </c>
      <c r="R16" s="2409">
        <v>28</v>
      </c>
      <c r="T16" s="2831"/>
      <c r="U16" s="2976"/>
      <c r="V16" s="72"/>
      <c r="W16" s="38"/>
      <c r="X16" s="38"/>
      <c r="Y16" s="38"/>
      <c r="Z16" s="38"/>
      <c r="AA16" s="2822"/>
      <c r="AB16" s="70"/>
      <c r="AC16" s="38"/>
      <c r="AD16" s="2823"/>
      <c r="AE16" s="38"/>
      <c r="AF16" s="2885"/>
      <c r="AG16" s="443"/>
      <c r="AH16" s="38"/>
      <c r="AI16" s="38"/>
      <c r="AJ16" s="38"/>
    </row>
    <row r="17" spans="2:36">
      <c r="B17" s="1419">
        <v>8</v>
      </c>
      <c r="C17" s="1048" t="s">
        <v>218</v>
      </c>
      <c r="D17" s="2850">
        <f t="shared" si="0"/>
        <v>111</v>
      </c>
      <c r="E17" s="2953">
        <f>'7-11л. РАСКЛАДКА'!W21</f>
        <v>105</v>
      </c>
      <c r="F17" s="2978">
        <f>'7-11л. РАСКЛАДКА'!W79</f>
        <v>125</v>
      </c>
      <c r="G17" s="2978">
        <f>'7-11л. РАСКЛАДКА'!W138</f>
        <v>100</v>
      </c>
      <c r="H17" s="2978">
        <f>'7-11л. РАСКЛАДКА'!W194</f>
        <v>145.5</v>
      </c>
      <c r="I17" s="2978">
        <f>'7-11л. РАСКЛАДКА'!W251</f>
        <v>105</v>
      </c>
      <c r="J17" s="2978">
        <f>'7-11л. РАСКЛАДКА'!W307</f>
        <v>100</v>
      </c>
      <c r="K17" s="2978">
        <f>'7-11л. РАСКЛАДКА'!W363</f>
        <v>100</v>
      </c>
      <c r="L17" s="2978">
        <f>'7-11л. РАСКЛАДКА'!W416</f>
        <v>102.5</v>
      </c>
      <c r="M17" s="2978">
        <f>'7-11л. РАСКЛАДКА'!W470</f>
        <v>127</v>
      </c>
      <c r="N17" s="2955">
        <f>'7-11л. РАСКЛАДКА'!W523</f>
        <v>100</v>
      </c>
      <c r="O17" s="2982">
        <f t="shared" si="1"/>
        <v>1110</v>
      </c>
      <c r="P17" s="2983">
        <f t="shared" si="2"/>
        <v>0</v>
      </c>
      <c r="Q17" s="2961">
        <f t="shared" si="3"/>
        <v>1110</v>
      </c>
      <c r="R17" s="2962">
        <v>185</v>
      </c>
      <c r="T17" s="270"/>
      <c r="U17" s="2830"/>
      <c r="V17" s="72"/>
      <c r="W17" s="38"/>
      <c r="X17" s="38"/>
      <c r="Y17" s="38"/>
      <c r="Z17" s="38"/>
      <c r="AA17" s="2822"/>
      <c r="AB17" s="70"/>
      <c r="AC17" s="38"/>
      <c r="AD17" s="2823"/>
      <c r="AE17" s="38"/>
      <c r="AF17" s="2883"/>
      <c r="AG17" s="38"/>
      <c r="AH17" s="38"/>
      <c r="AI17" s="38"/>
      <c r="AJ17" s="38"/>
    </row>
    <row r="18" spans="2:36">
      <c r="B18" s="1419">
        <v>9</v>
      </c>
      <c r="C18" s="1048" t="s">
        <v>104</v>
      </c>
      <c r="D18" s="2825">
        <f t="shared" si="0"/>
        <v>9</v>
      </c>
      <c r="E18" s="2953">
        <f>'7-11л. РАСКЛАДКА'!W22</f>
        <v>0</v>
      </c>
      <c r="F18" s="2954">
        <f>'7-11л. РАСКЛАДКА'!W80</f>
        <v>25</v>
      </c>
      <c r="G18" s="2954">
        <f>'7-11л. РАСКЛАДКА'!W139</f>
        <v>0</v>
      </c>
      <c r="H18" s="2954">
        <f>'7-11л. РАСКЛАДКА'!W195</f>
        <v>15</v>
      </c>
      <c r="I18" s="2954">
        <f>'7-11л. РАСКЛАДКА'!W252</f>
        <v>11.25</v>
      </c>
      <c r="J18" s="2954">
        <f>'7-11л. РАСКЛАДКА'!W308</f>
        <v>0</v>
      </c>
      <c r="K18" s="2954">
        <f>'7-11л. РАСКЛАДКА'!W364</f>
        <v>20</v>
      </c>
      <c r="L18" s="2954">
        <f>'7-11л. РАСКЛАДКА'!W417</f>
        <v>11.25</v>
      </c>
      <c r="M18" s="2954">
        <f>'7-11л. РАСКЛАДКА'!W471</f>
        <v>25</v>
      </c>
      <c r="N18" s="2955">
        <f>'7-11л. РАСКЛАДКА'!W524</f>
        <v>0</v>
      </c>
      <c r="O18" s="2960">
        <f t="shared" si="1"/>
        <v>107.5</v>
      </c>
      <c r="P18" s="2949">
        <f t="shared" si="2"/>
        <v>19.444444444444443</v>
      </c>
      <c r="Q18" s="2961">
        <f t="shared" si="3"/>
        <v>90</v>
      </c>
      <c r="R18" s="2962">
        <v>15</v>
      </c>
      <c r="T18" s="270"/>
      <c r="U18" s="2830"/>
      <c r="V18" s="72"/>
      <c r="W18" s="38"/>
      <c r="X18" s="38"/>
      <c r="Y18" s="38"/>
      <c r="Z18" s="38"/>
      <c r="AA18" s="2822"/>
      <c r="AB18" s="70"/>
      <c r="AC18" s="38"/>
      <c r="AD18" s="2823"/>
      <c r="AE18" s="38"/>
      <c r="AF18" s="2883"/>
      <c r="AG18" s="38"/>
      <c r="AH18" s="38"/>
      <c r="AI18" s="38"/>
      <c r="AJ18" s="38"/>
    </row>
    <row r="19" spans="2:36">
      <c r="B19" s="1419">
        <v>10</v>
      </c>
      <c r="C19" s="2856" t="s">
        <v>490</v>
      </c>
      <c r="D19" s="2825">
        <f t="shared" si="0"/>
        <v>120</v>
      </c>
      <c r="E19" s="2953">
        <f>'7-11л. РАСКЛАДКА'!W23</f>
        <v>200</v>
      </c>
      <c r="F19" s="2954">
        <f>'7-11л. РАСКЛАДКА'!W81</f>
        <v>0</v>
      </c>
      <c r="G19" s="2954">
        <f>'7-11л. РАСКЛАДКА'!W140</f>
        <v>200</v>
      </c>
      <c r="H19" s="2954">
        <f>'7-11л. РАСКЛАДКА'!W196</f>
        <v>200</v>
      </c>
      <c r="I19" s="2954">
        <f>'7-11л. РАСКЛАДКА'!W253</f>
        <v>100</v>
      </c>
      <c r="J19" s="2954">
        <f>'7-11л. РАСКЛАДКА'!W309</f>
        <v>200</v>
      </c>
      <c r="K19" s="2954">
        <f>'7-11л. РАСКЛАДКА'!W365</f>
        <v>0</v>
      </c>
      <c r="L19" s="2954">
        <f>'7-11л. РАСКЛАДКА'!W418</f>
        <v>100</v>
      </c>
      <c r="M19" s="2954">
        <f>'7-11л. РАСКЛАДКА'!W472</f>
        <v>0</v>
      </c>
      <c r="N19" s="2955">
        <f>'7-11л. РАСКЛАДКА'!W525</f>
        <v>200</v>
      </c>
      <c r="O19" s="2960">
        <f t="shared" si="1"/>
        <v>1200</v>
      </c>
      <c r="P19" s="2949">
        <f t="shared" si="2"/>
        <v>0</v>
      </c>
      <c r="Q19" s="2961">
        <f t="shared" si="3"/>
        <v>1200</v>
      </c>
      <c r="R19" s="2962">
        <v>200</v>
      </c>
      <c r="T19" s="270"/>
      <c r="U19" s="2830"/>
      <c r="V19" s="72"/>
      <c r="W19" s="38"/>
      <c r="X19" s="38"/>
      <c r="Y19" s="38"/>
      <c r="Z19" s="38"/>
      <c r="AA19" s="2822"/>
      <c r="AB19" s="70"/>
      <c r="AC19" s="38"/>
      <c r="AD19" s="2823"/>
      <c r="AE19" s="38"/>
      <c r="AF19" s="2883"/>
      <c r="AG19" s="38"/>
      <c r="AH19" s="38"/>
      <c r="AI19" s="38"/>
      <c r="AJ19" s="38"/>
    </row>
    <row r="20" spans="2:36">
      <c r="B20" s="1419">
        <v>11</v>
      </c>
      <c r="C20" s="1048" t="s">
        <v>112</v>
      </c>
      <c r="D20" s="2825">
        <f t="shared" si="0"/>
        <v>42</v>
      </c>
      <c r="E20" s="2953">
        <f>'7-11л. РАСКЛАДКА'!W24</f>
        <v>0</v>
      </c>
      <c r="F20" s="2954">
        <f>'7-11л. РАСКЛАДКА'!W82</f>
        <v>0</v>
      </c>
      <c r="G20" s="2954">
        <f>'7-11л. РАСКЛАДКА'!W141</f>
        <v>80.34</v>
      </c>
      <c r="H20" s="2954">
        <f>'7-11л. РАСКЛАДКА'!W197</f>
        <v>138.18</v>
      </c>
      <c r="I20" s="2954">
        <f>'7-11л. РАСКЛАДКА'!W254</f>
        <v>34.4</v>
      </c>
      <c r="J20" s="2954">
        <f>'7-11л. РАСКЛАДКА'!W310</f>
        <v>36.4</v>
      </c>
      <c r="K20" s="2954">
        <f>'7-11л. РАСКЛАДКА'!W366</f>
        <v>67.02</v>
      </c>
      <c r="L20" s="2954">
        <f>'7-11л. РАСКЛАДКА'!W419</f>
        <v>0</v>
      </c>
      <c r="M20" s="2954">
        <f>'7-11л. РАСКЛАДКА'!W473</f>
        <v>63.66</v>
      </c>
      <c r="N20" s="2955">
        <f>'7-11л. РАСКЛАДКА'!W526</f>
        <v>0</v>
      </c>
      <c r="O20" s="2960">
        <f t="shared" si="1"/>
        <v>420</v>
      </c>
      <c r="P20" s="2949">
        <f t="shared" si="2"/>
        <v>0</v>
      </c>
      <c r="Q20" s="2961">
        <f t="shared" si="3"/>
        <v>420</v>
      </c>
      <c r="R20" s="2962">
        <v>70</v>
      </c>
      <c r="T20" s="270"/>
      <c r="U20" s="2830"/>
      <c r="V20" s="72"/>
      <c r="W20" s="38"/>
      <c r="X20" s="38"/>
      <c r="Y20" s="38"/>
      <c r="Z20" s="38"/>
      <c r="AA20" s="2822"/>
      <c r="AB20" s="70"/>
      <c r="AC20" s="38"/>
      <c r="AD20" s="2823"/>
      <c r="AE20" s="38"/>
      <c r="AF20" s="2883"/>
      <c r="AG20" s="38"/>
      <c r="AH20" s="38"/>
      <c r="AI20" s="38"/>
      <c r="AJ20" s="38"/>
    </row>
    <row r="21" spans="2:36">
      <c r="B21" s="1419">
        <v>12</v>
      </c>
      <c r="C21" s="1048" t="s">
        <v>113</v>
      </c>
      <c r="D21" s="2825">
        <f t="shared" si="0"/>
        <v>21</v>
      </c>
      <c r="E21" s="2953">
        <f>'7-11л. РАСКЛАДКА'!W25</f>
        <v>36</v>
      </c>
      <c r="F21" s="2954">
        <f>'7-11л. РАСКЛАДКА'!W83</f>
        <v>0</v>
      </c>
      <c r="G21" s="2954">
        <f>'7-11л. РАСКЛАДКА'!W142</f>
        <v>0</v>
      </c>
      <c r="H21" s="2954">
        <f>'7-11л. РАСКЛАДКА'!W198</f>
        <v>0</v>
      </c>
      <c r="I21" s="2954">
        <f>'7-11л. РАСКЛАДКА'!W255</f>
        <v>0</v>
      </c>
      <c r="J21" s="2954">
        <f>'7-11л. РАСКЛАДКА'!W311</f>
        <v>0</v>
      </c>
      <c r="K21" s="2954">
        <f>'7-11л. РАСКЛАДКА'!W367</f>
        <v>86.5</v>
      </c>
      <c r="L21" s="2954">
        <f>'7-11л. РАСКЛАДКА'!W420</f>
        <v>0</v>
      </c>
      <c r="M21" s="2954">
        <f>'7-11л. РАСКЛАДКА'!W474</f>
        <v>0</v>
      </c>
      <c r="N21" s="2955">
        <f>'7-11л. РАСКЛАДКА'!W527</f>
        <v>87.5</v>
      </c>
      <c r="O21" s="2960">
        <f t="shared" si="1"/>
        <v>210</v>
      </c>
      <c r="P21" s="2949">
        <f t="shared" si="2"/>
        <v>0</v>
      </c>
      <c r="Q21" s="2961">
        <f t="shared" si="3"/>
        <v>210</v>
      </c>
      <c r="R21" s="2962">
        <v>35</v>
      </c>
      <c r="T21" s="270"/>
      <c r="U21" s="2830"/>
      <c r="V21" s="72"/>
      <c r="W21" s="38"/>
      <c r="X21" s="38"/>
      <c r="Y21" s="38"/>
      <c r="Z21" s="38"/>
      <c r="AA21" s="2822"/>
      <c r="AB21" s="70"/>
      <c r="AC21" s="38"/>
      <c r="AD21" s="2823"/>
      <c r="AE21" s="38"/>
      <c r="AF21" s="2883"/>
      <c r="AG21" s="38"/>
      <c r="AH21" s="38"/>
      <c r="AI21" s="38"/>
      <c r="AJ21" s="38"/>
    </row>
    <row r="22" spans="2:36" ht="14.4" customHeight="1">
      <c r="B22" s="1419">
        <v>13</v>
      </c>
      <c r="C22" s="1048" t="s">
        <v>46</v>
      </c>
      <c r="D22" s="2825">
        <f t="shared" si="0"/>
        <v>34.799999999999997</v>
      </c>
      <c r="E22" s="2953">
        <f>'7-11л. РАСКЛАДКА'!W26</f>
        <v>35</v>
      </c>
      <c r="F22" s="2954">
        <f>'7-11л. РАСКЛАДКА'!W84</f>
        <v>0</v>
      </c>
      <c r="G22" s="2954">
        <f>'7-11л. РАСКЛАДКА'!W143</f>
        <v>67</v>
      </c>
      <c r="H22" s="2954">
        <f>'7-11л. РАСКЛАДКА'!W199</f>
        <v>0</v>
      </c>
      <c r="I22" s="2954">
        <f>'7-11л. РАСКЛАДКА'!W256</f>
        <v>78</v>
      </c>
      <c r="J22" s="2954">
        <f>'7-11л. РАСКЛАДКА'!W312</f>
        <v>64.290000000000006</v>
      </c>
      <c r="K22" s="2954">
        <f>'7-11л. РАСКЛАДКА'!W368</f>
        <v>0</v>
      </c>
      <c r="L22" s="2954">
        <f>'7-11л. РАСКЛАДКА'!W421</f>
        <v>44.1</v>
      </c>
      <c r="M22" s="2954">
        <f>'7-11л. РАСКЛАДКА'!W475</f>
        <v>0</v>
      </c>
      <c r="N22" s="2955">
        <f>'7-11л. РАСКЛАДКА'!W528</f>
        <v>59</v>
      </c>
      <c r="O22" s="2960">
        <f t="shared" si="1"/>
        <v>347.39000000000004</v>
      </c>
      <c r="P22" s="2963">
        <f t="shared" si="2"/>
        <v>-0.17528735632181736</v>
      </c>
      <c r="Q22" s="2961">
        <f t="shared" si="3"/>
        <v>348</v>
      </c>
      <c r="R22" s="2962">
        <v>58</v>
      </c>
      <c r="T22" s="270"/>
      <c r="U22" s="2830"/>
      <c r="V22" s="72"/>
      <c r="W22" s="38"/>
      <c r="X22" s="38"/>
      <c r="Y22" s="38"/>
      <c r="Z22" s="38"/>
      <c r="AA22" s="2822"/>
      <c r="AB22" s="70"/>
      <c r="AC22" s="38"/>
      <c r="AD22" s="2823"/>
      <c r="AE22" s="38"/>
      <c r="AF22" s="2883"/>
      <c r="AG22" s="38"/>
      <c r="AH22" s="38"/>
      <c r="AI22" s="38"/>
      <c r="AJ22" s="38"/>
    </row>
    <row r="23" spans="2:36" ht="13.5" customHeight="1">
      <c r="B23" s="1419">
        <v>14</v>
      </c>
      <c r="C23" s="1048" t="s">
        <v>114</v>
      </c>
      <c r="D23" s="2825">
        <f t="shared" si="0"/>
        <v>18</v>
      </c>
      <c r="E23" s="2953">
        <f>'7-11л. РАСКЛАДКА'!W27</f>
        <v>0</v>
      </c>
      <c r="F23" s="2954">
        <f>'7-11л. РАСКЛАДКА'!W85</f>
        <v>104</v>
      </c>
      <c r="G23" s="2954">
        <f>'7-11л. РАСКЛАДКА'!W144</f>
        <v>0</v>
      </c>
      <c r="H23" s="2954">
        <f>'7-11л. РАСКЛАДКА'!W200</f>
        <v>0</v>
      </c>
      <c r="I23" s="2954">
        <f>'7-11л. РАСКЛАДКА'!W257</f>
        <v>0</v>
      </c>
      <c r="J23" s="2954">
        <f>'7-11л. РАСКЛАДКА'!W313</f>
        <v>0</v>
      </c>
      <c r="K23" s="2954">
        <f>'7-11л. РАСКЛАДКА'!W369</f>
        <v>0</v>
      </c>
      <c r="L23" s="2954">
        <f>'7-11л. РАСКЛАДКА'!W422</f>
        <v>0</v>
      </c>
      <c r="M23" s="2954">
        <f>'7-11л. РАСКЛАДКА'!W476</f>
        <v>75</v>
      </c>
      <c r="N23" s="2955">
        <f>'7-11л. РАСКЛАДКА'!W529</f>
        <v>0</v>
      </c>
      <c r="O23" s="2960">
        <f t="shared" si="1"/>
        <v>179</v>
      </c>
      <c r="P23" s="2963">
        <f t="shared" si="2"/>
        <v>-0.55555555555555713</v>
      </c>
      <c r="Q23" s="2961">
        <f t="shared" si="3"/>
        <v>180</v>
      </c>
      <c r="R23" s="2962">
        <v>30</v>
      </c>
      <c r="T23" s="270"/>
      <c r="U23" s="2830"/>
      <c r="V23" s="72"/>
      <c r="W23" s="38"/>
      <c r="X23" s="38"/>
      <c r="Y23" s="38"/>
      <c r="Z23" s="38"/>
      <c r="AA23" s="2822"/>
      <c r="AB23" s="70"/>
      <c r="AC23" s="38"/>
      <c r="AD23" s="2823"/>
      <c r="AE23" s="38"/>
      <c r="AF23" s="2883"/>
      <c r="AG23" s="38"/>
      <c r="AH23" s="38"/>
      <c r="AI23" s="38"/>
      <c r="AJ23" s="38"/>
    </row>
    <row r="24" spans="2:36" ht="12" customHeight="1">
      <c r="B24" s="1419">
        <v>15</v>
      </c>
      <c r="C24" s="1048" t="s">
        <v>219</v>
      </c>
      <c r="D24" s="2825">
        <f t="shared" si="0"/>
        <v>180</v>
      </c>
      <c r="E24" s="2953">
        <f>'7-11л. РАСКЛАДКА'!W28</f>
        <v>109.49</v>
      </c>
      <c r="F24" s="2954">
        <f>'7-11л. РАСКЛАДКА'!W86</f>
        <v>50</v>
      </c>
      <c r="G24" s="2954">
        <f>'7-11л. РАСКЛАДКА'!W145</f>
        <v>234.4</v>
      </c>
      <c r="H24" s="2954">
        <f>'7-11л. РАСКЛАДКА'!W201</f>
        <v>69.8</v>
      </c>
      <c r="I24" s="2954">
        <f>'7-11л. РАСКЛАДКА'!W258</f>
        <v>279.72000000000003</v>
      </c>
      <c r="J24" s="2954">
        <f>'7-11л. РАСКЛАДКА'!W314</f>
        <v>302.39999999999998</v>
      </c>
      <c r="K24" s="2954">
        <f>'7-11л. РАСКЛАДКА'!W370</f>
        <v>100</v>
      </c>
      <c r="L24" s="2954">
        <f>'7-11л. РАСКЛАДКА'!W423</f>
        <v>391</v>
      </c>
      <c r="M24" s="2954">
        <f>'7-11л. РАСКЛАДКА'!W477</f>
        <v>75.3</v>
      </c>
      <c r="N24" s="2955">
        <f>'7-11л. РАСКЛАДКА'!W530</f>
        <v>230</v>
      </c>
      <c r="O24" s="2960">
        <f t="shared" si="1"/>
        <v>1842.11</v>
      </c>
      <c r="P24" s="2963">
        <f t="shared" si="2"/>
        <v>2.3394444444444389</v>
      </c>
      <c r="Q24" s="2961">
        <f t="shared" si="3"/>
        <v>1800</v>
      </c>
      <c r="R24" s="2962">
        <v>300</v>
      </c>
      <c r="T24" s="270"/>
      <c r="U24" s="2830"/>
      <c r="V24" s="72"/>
      <c r="W24" s="38"/>
      <c r="X24" s="38"/>
      <c r="Y24" s="38"/>
      <c r="Z24" s="38"/>
      <c r="AA24" s="2822"/>
      <c r="AB24" s="70"/>
      <c r="AC24" s="38"/>
      <c r="AD24" s="2823"/>
      <c r="AE24" s="38"/>
      <c r="AF24" s="2884"/>
      <c r="AG24" s="38"/>
      <c r="AH24" s="38"/>
      <c r="AI24" s="38"/>
      <c r="AJ24" s="38"/>
    </row>
    <row r="25" spans="2:36" ht="14.25" customHeight="1">
      <c r="B25" s="1419">
        <v>16</v>
      </c>
      <c r="C25" s="1048" t="s">
        <v>220</v>
      </c>
      <c r="D25" s="2825">
        <f t="shared" si="0"/>
        <v>90</v>
      </c>
      <c r="E25" s="2953">
        <f>'7-11л. РАСКЛАДКА'!W29</f>
        <v>0</v>
      </c>
      <c r="F25" s="2954">
        <f>'7-11л. РАСКЛАДКА'!W87</f>
        <v>0</v>
      </c>
      <c r="G25" s="2954">
        <f>'7-11л. РАСКЛАДКА'!W146</f>
        <v>0</v>
      </c>
      <c r="H25" s="2954">
        <f>'7-11л. РАСКЛАДКА'!W202</f>
        <v>0</v>
      </c>
      <c r="I25" s="2954">
        <f>'7-11л. РАСКЛАДКА'!W259</f>
        <v>0</v>
      </c>
      <c r="J25" s="2954">
        <f>'7-11л. РАСКЛАДКА'!W315</f>
        <v>0</v>
      </c>
      <c r="K25" s="2954">
        <f>'7-11л. РАСКЛАДКА'!W371</f>
        <v>0</v>
      </c>
      <c r="L25" s="2954">
        <f>'7-11л. РАСКЛАДКА'!W424</f>
        <v>0</v>
      </c>
      <c r="M25" s="2954">
        <f>'7-11л. РАСКЛАДКА'!W478</f>
        <v>0</v>
      </c>
      <c r="N25" s="2955">
        <f>'7-11л. РАСКЛАДКА'!W531</f>
        <v>0</v>
      </c>
      <c r="O25" s="2960">
        <f t="shared" si="1"/>
        <v>0</v>
      </c>
      <c r="P25" s="2984">
        <f t="shared" si="2"/>
        <v>-100</v>
      </c>
      <c r="Q25" s="2961">
        <f t="shared" si="3"/>
        <v>900</v>
      </c>
      <c r="R25" s="2962">
        <v>150</v>
      </c>
      <c r="T25" s="2831"/>
      <c r="U25" s="2830"/>
      <c r="V25" s="72"/>
      <c r="W25" s="38"/>
      <c r="X25" s="38"/>
      <c r="Y25" s="38"/>
      <c r="Z25" s="38"/>
      <c r="AA25" s="2822"/>
      <c r="AB25" s="70"/>
      <c r="AC25" s="38"/>
      <c r="AD25" s="2823"/>
      <c r="AE25" s="38"/>
      <c r="AF25" s="2888"/>
      <c r="AG25" s="38"/>
      <c r="AH25" s="38"/>
      <c r="AI25" s="38"/>
      <c r="AJ25" s="38"/>
    </row>
    <row r="26" spans="2:36">
      <c r="B26" s="1419">
        <v>17</v>
      </c>
      <c r="C26" s="1048" t="s">
        <v>221</v>
      </c>
      <c r="D26" s="2825">
        <f t="shared" si="0"/>
        <v>30</v>
      </c>
      <c r="E26" s="2953">
        <f>'7-11л. РАСКЛАДКА'!W30</f>
        <v>0</v>
      </c>
      <c r="F26" s="2954">
        <f>'7-11л. РАСКЛАДКА'!W88</f>
        <v>125</v>
      </c>
      <c r="G26" s="2954">
        <f>'7-11л. РАСКЛАДКА'!W147</f>
        <v>0</v>
      </c>
      <c r="H26" s="2954">
        <f>'7-11л. РАСКЛАДКА'!W203</f>
        <v>0</v>
      </c>
      <c r="I26" s="2954">
        <f>'7-11л. РАСКЛАДКА'!W260</f>
        <v>109.7</v>
      </c>
      <c r="J26" s="2954">
        <f>'7-11л. РАСКЛАДКА'!W316</f>
        <v>0</v>
      </c>
      <c r="K26" s="2954">
        <f>'7-11л. РАСКЛАДКА'!W372</f>
        <v>0</v>
      </c>
      <c r="L26" s="2954">
        <f>'7-11л. РАСКЛАДКА'!W425</f>
        <v>38.5</v>
      </c>
      <c r="M26" s="2954">
        <f>'7-11л. РАСКЛАДКА'!W479</f>
        <v>0</v>
      </c>
      <c r="N26" s="2955">
        <f>'7-11л. РАСКЛАДКА'!W532</f>
        <v>23.8</v>
      </c>
      <c r="O26" s="2960">
        <f t="shared" si="1"/>
        <v>297</v>
      </c>
      <c r="P26" s="2949">
        <f t="shared" si="2"/>
        <v>-1</v>
      </c>
      <c r="Q26" s="2961">
        <f t="shared" si="3"/>
        <v>300</v>
      </c>
      <c r="R26" s="2962">
        <v>50</v>
      </c>
      <c r="T26" s="270"/>
      <c r="U26" s="2830"/>
      <c r="V26" s="72"/>
      <c r="W26" s="38"/>
      <c r="X26" s="38"/>
      <c r="Y26" s="38"/>
      <c r="Z26" s="38"/>
      <c r="AA26" s="2822"/>
      <c r="AB26" s="70"/>
      <c r="AC26" s="38"/>
      <c r="AD26" s="2823"/>
      <c r="AE26" s="38"/>
      <c r="AF26" s="2883"/>
      <c r="AG26" s="38"/>
      <c r="AH26" s="38"/>
      <c r="AI26" s="38"/>
      <c r="AJ26" s="38"/>
    </row>
    <row r="27" spans="2:36">
      <c r="B27" s="1419">
        <v>18</v>
      </c>
      <c r="C27" s="1048" t="s">
        <v>47</v>
      </c>
      <c r="D27" s="2825">
        <f t="shared" si="0"/>
        <v>6</v>
      </c>
      <c r="E27" s="2953">
        <f>'7-11л. РАСКЛАДКА'!W31</f>
        <v>32.4</v>
      </c>
      <c r="F27" s="2954">
        <f>'7-11л. РАСКЛАДКА'!W89</f>
        <v>0</v>
      </c>
      <c r="G27" s="2954">
        <f>'7-11л. РАСКЛАДКА'!W148</f>
        <v>0</v>
      </c>
      <c r="H27" s="2954">
        <f>'7-11л. РАСКЛАДКА'!W204</f>
        <v>0</v>
      </c>
      <c r="I27" s="2954">
        <f>'7-11л. РАСКЛАДКА'!W261</f>
        <v>27.6</v>
      </c>
      <c r="J27" s="2954">
        <f>'7-11л. РАСКЛАДКА'!W317</f>
        <v>0</v>
      </c>
      <c r="K27" s="2954">
        <f>'7-11л. РАСКЛАДКА'!W373</f>
        <v>0</v>
      </c>
      <c r="L27" s="2954">
        <f>'7-11л. РАСКЛАДКА'!W426</f>
        <v>0</v>
      </c>
      <c r="M27" s="2954">
        <f>'7-11л. РАСКЛАДКА'!W480</f>
        <v>0</v>
      </c>
      <c r="N27" s="2955">
        <f>'7-11л. РАСКЛАДКА'!W533</f>
        <v>0</v>
      </c>
      <c r="O27" s="2960">
        <f t="shared" si="1"/>
        <v>60</v>
      </c>
      <c r="P27" s="2949">
        <f t="shared" si="2"/>
        <v>0</v>
      </c>
      <c r="Q27" s="2961">
        <f t="shared" si="3"/>
        <v>60</v>
      </c>
      <c r="R27" s="2962">
        <v>10</v>
      </c>
      <c r="T27" s="270"/>
      <c r="U27" s="2830"/>
      <c r="V27" s="72"/>
      <c r="W27" s="38"/>
      <c r="X27" s="38"/>
      <c r="Y27" s="38"/>
      <c r="Z27" s="38"/>
      <c r="AA27" s="2822"/>
      <c r="AB27" s="70"/>
      <c r="AC27" s="38"/>
      <c r="AD27" s="2823"/>
      <c r="AE27" s="38"/>
      <c r="AF27" s="2883"/>
      <c r="AG27" s="38"/>
      <c r="AH27" s="38"/>
      <c r="AI27" s="38"/>
      <c r="AJ27" s="38"/>
    </row>
    <row r="28" spans="2:36">
      <c r="B28" s="1419">
        <v>19</v>
      </c>
      <c r="C28" s="1048" t="s">
        <v>222</v>
      </c>
      <c r="D28" s="2825">
        <f t="shared" si="0"/>
        <v>6</v>
      </c>
      <c r="E28" s="2953">
        <f>'7-11л. РАСКЛАДКА'!W32</f>
        <v>11.25</v>
      </c>
      <c r="F28" s="2954">
        <f>'7-11л. РАСКЛАДКА'!W90</f>
        <v>25.549999999999997</v>
      </c>
      <c r="G28" s="2954">
        <f>'7-11л. РАСКЛАДКА'!W149</f>
        <v>5</v>
      </c>
      <c r="H28" s="2954">
        <f>'7-11л. РАСКЛАДКА'!W205</f>
        <v>0</v>
      </c>
      <c r="I28" s="2954">
        <f>'7-11л. РАСКЛАДКА'!W262</f>
        <v>6.7</v>
      </c>
      <c r="J28" s="2954">
        <f>'7-11л. РАСКЛАДКА'!W318</f>
        <v>0</v>
      </c>
      <c r="K28" s="2954">
        <f>'7-11л. РАСКЛАДКА'!W374</f>
        <v>0</v>
      </c>
      <c r="L28" s="2954">
        <f>'7-11л. РАСКЛАДКА'!W427</f>
        <v>0</v>
      </c>
      <c r="M28" s="2954">
        <f>'7-11л. РАСКЛАДКА'!W481</f>
        <v>11.5</v>
      </c>
      <c r="N28" s="2955">
        <f>'7-11л. РАСКЛАДКА'!W534</f>
        <v>0</v>
      </c>
      <c r="O28" s="2960">
        <f t="shared" si="1"/>
        <v>60</v>
      </c>
      <c r="P28" s="2949">
        <f t="shared" si="2"/>
        <v>0</v>
      </c>
      <c r="Q28" s="2961">
        <f t="shared" si="3"/>
        <v>60</v>
      </c>
      <c r="R28" s="2962">
        <v>10</v>
      </c>
      <c r="T28" s="270"/>
      <c r="U28" s="2830"/>
      <c r="V28" s="72"/>
      <c r="W28" s="38"/>
      <c r="X28" s="38"/>
      <c r="Y28" s="38"/>
      <c r="Z28" s="38"/>
      <c r="AA28" s="2822"/>
      <c r="AB28" s="70"/>
      <c r="AC28" s="38"/>
      <c r="AD28" s="2823"/>
      <c r="AE28" s="38"/>
      <c r="AF28" s="2885"/>
      <c r="AG28" s="38"/>
      <c r="AH28" s="38"/>
      <c r="AI28" s="38"/>
      <c r="AJ28" s="38"/>
    </row>
    <row r="29" spans="2:36">
      <c r="B29" s="1419">
        <v>20</v>
      </c>
      <c r="C29" s="1048" t="s">
        <v>48</v>
      </c>
      <c r="D29" s="2825">
        <f t="shared" si="0"/>
        <v>18</v>
      </c>
      <c r="E29" s="2953">
        <f>'7-11л. РАСКЛАДКА'!W33</f>
        <v>15</v>
      </c>
      <c r="F29" s="2954">
        <f>'7-11л. РАСКЛАДКА'!W91</f>
        <v>25.65</v>
      </c>
      <c r="G29" s="2954">
        <f>'7-11л. РАСКЛАДКА'!W150</f>
        <v>15.25</v>
      </c>
      <c r="H29" s="2954">
        <f>'7-11л. РАСКЛАДКА'!W206</f>
        <v>12.05</v>
      </c>
      <c r="I29" s="2954">
        <f>'7-11л. РАСКЛАДКА'!W263</f>
        <v>17.3</v>
      </c>
      <c r="J29" s="2954">
        <f>'7-11л. РАСКЛАДКА'!W319</f>
        <v>25</v>
      </c>
      <c r="K29" s="2954">
        <f>'7-11л. РАСКЛАДКА'!W375</f>
        <v>15.71</v>
      </c>
      <c r="L29" s="2954">
        <f>'7-11л. РАСКЛАДКА'!W428</f>
        <v>26.439999999999998</v>
      </c>
      <c r="M29" s="2954">
        <f>'7-11л. РАСКЛАДКА'!W482</f>
        <v>17.89</v>
      </c>
      <c r="N29" s="2955">
        <f>'7-11л. РАСКЛАДКА'!W535</f>
        <v>9.7100000000000009</v>
      </c>
      <c r="O29" s="2960">
        <f t="shared" si="1"/>
        <v>180.00000000000003</v>
      </c>
      <c r="P29" s="2949">
        <f t="shared" si="2"/>
        <v>0</v>
      </c>
      <c r="Q29" s="2961">
        <f t="shared" si="3"/>
        <v>180</v>
      </c>
      <c r="R29" s="2962">
        <v>30</v>
      </c>
      <c r="T29" s="270"/>
      <c r="U29" s="2830"/>
      <c r="V29" s="72"/>
      <c r="W29" s="38"/>
      <c r="X29" s="38"/>
      <c r="Y29" s="38"/>
      <c r="Z29" s="38"/>
      <c r="AA29" s="2822"/>
      <c r="AB29" s="70"/>
      <c r="AC29" s="38"/>
      <c r="AD29" s="2823"/>
      <c r="AE29" s="38"/>
      <c r="AF29" s="2883"/>
      <c r="AG29" s="38"/>
      <c r="AH29" s="38"/>
      <c r="AI29" s="38"/>
      <c r="AJ29" s="38"/>
    </row>
    <row r="30" spans="2:36">
      <c r="B30" s="1419">
        <v>21</v>
      </c>
      <c r="C30" s="1048" t="s">
        <v>49</v>
      </c>
      <c r="D30" s="2825">
        <f t="shared" si="0"/>
        <v>9</v>
      </c>
      <c r="E30" s="2953">
        <f>'7-11л. РАСКЛАДКА'!W34</f>
        <v>4.4400000000000004</v>
      </c>
      <c r="F30" s="2954">
        <f>'7-11л. РАСКЛАДКА'!W92</f>
        <v>4</v>
      </c>
      <c r="G30" s="2954">
        <f>'7-11л. РАСКЛАДКА'!W151</f>
        <v>15.25</v>
      </c>
      <c r="H30" s="2954">
        <f>'7-11л. РАСКЛАДКА'!W207</f>
        <v>9.8000000000000007</v>
      </c>
      <c r="I30" s="2954">
        <f>'7-11л. РАСКЛАДКА'!W264</f>
        <v>14.6</v>
      </c>
      <c r="J30" s="2954">
        <f>'7-11л. РАСКЛАДКА'!W320</f>
        <v>3</v>
      </c>
      <c r="K30" s="2954">
        <f>'7-11л. РАСКЛАДКА'!W376</f>
        <v>10</v>
      </c>
      <c r="L30" s="2954">
        <f>'7-11л. РАСКЛАДКА'!W429</f>
        <v>7.1</v>
      </c>
      <c r="M30" s="2954">
        <f>'7-11л. РАСКЛАДКА'!W483</f>
        <v>9</v>
      </c>
      <c r="N30" s="2955">
        <f>'7-11л. РАСКЛАДКА'!W536</f>
        <v>12.75</v>
      </c>
      <c r="O30" s="2960">
        <f t="shared" si="1"/>
        <v>89.94</v>
      </c>
      <c r="P30" s="2963">
        <f t="shared" si="2"/>
        <v>-6.6666666666662877E-2</v>
      </c>
      <c r="Q30" s="2961">
        <f t="shared" si="3"/>
        <v>90</v>
      </c>
      <c r="R30" s="2962">
        <v>15</v>
      </c>
      <c r="T30" s="270"/>
      <c r="U30" s="2830"/>
      <c r="V30" s="72"/>
      <c r="W30" s="38"/>
      <c r="X30" s="38"/>
      <c r="Y30" s="38"/>
      <c r="Z30" s="38"/>
      <c r="AA30" s="2822"/>
      <c r="AB30" s="70"/>
      <c r="AC30" s="38"/>
      <c r="AD30" s="2823"/>
      <c r="AE30" s="38"/>
      <c r="AF30" s="2883"/>
      <c r="AG30" s="38"/>
      <c r="AH30" s="38"/>
      <c r="AI30" s="38"/>
      <c r="AJ30" s="38"/>
    </row>
    <row r="31" spans="2:36" ht="12" customHeight="1">
      <c r="B31" s="1419">
        <v>22</v>
      </c>
      <c r="C31" s="1048" t="s">
        <v>223</v>
      </c>
      <c r="D31" s="2825">
        <f t="shared" si="0"/>
        <v>24</v>
      </c>
      <c r="E31" s="2953">
        <f>'7-11л. РАСКЛАДКА'!W35</f>
        <v>5.2240000000000002</v>
      </c>
      <c r="F31" s="2954">
        <f>'7-11л. РАСКЛАДКА'!W93</f>
        <v>5.4</v>
      </c>
      <c r="G31" s="2954">
        <f>'7-11л. РАСКЛАДКА'!W152</f>
        <v>0</v>
      </c>
      <c r="H31" s="2954">
        <f>'7-11л. РАСКЛАДКА'!W208</f>
        <v>11.64</v>
      </c>
      <c r="I31" s="2954">
        <f>'7-11л. РАСКЛАДКА'!W265</f>
        <v>16.880000000000003</v>
      </c>
      <c r="J31" s="2954">
        <f>'7-11л. РАСКЛАДКА'!W321</f>
        <v>91</v>
      </c>
      <c r="K31" s="2954">
        <f>'7-11л. РАСКЛАДКА'!W377</f>
        <v>0</v>
      </c>
      <c r="L31" s="2954">
        <f>'7-11л. РАСКЛАДКА'!W430</f>
        <v>7.4</v>
      </c>
      <c r="M31" s="2954">
        <f>'7-11л. РАСКЛАДКА'!W484</f>
        <v>76.8</v>
      </c>
      <c r="N31" s="2955">
        <f>'7-11л. РАСКЛАДКА'!W537</f>
        <v>21.7</v>
      </c>
      <c r="O31" s="2960">
        <f t="shared" si="1"/>
        <v>236.04399999999998</v>
      </c>
      <c r="P31" s="2963">
        <f t="shared" si="2"/>
        <v>-1.6483333333333405</v>
      </c>
      <c r="Q31" s="2961">
        <f t="shared" si="3"/>
        <v>240</v>
      </c>
      <c r="R31" s="2962">
        <v>40</v>
      </c>
      <c r="T31" s="270"/>
      <c r="U31" s="2830"/>
      <c r="V31" s="72"/>
      <c r="W31" s="38"/>
      <c r="X31" s="38"/>
      <c r="Y31" s="38"/>
      <c r="Z31" s="38"/>
      <c r="AA31" s="2822"/>
      <c r="AB31" s="70"/>
      <c r="AC31" s="38"/>
      <c r="AD31" s="2823"/>
      <c r="AE31" s="38"/>
      <c r="AF31" s="2883"/>
      <c r="AG31" s="38"/>
      <c r="AH31" s="38"/>
      <c r="AI31" s="38"/>
      <c r="AJ31" s="38"/>
    </row>
    <row r="32" spans="2:36" ht="13.5" customHeight="1">
      <c r="B32" s="1419">
        <v>23</v>
      </c>
      <c r="C32" s="1048" t="s">
        <v>50</v>
      </c>
      <c r="D32" s="2825">
        <f t="shared" si="0"/>
        <v>18</v>
      </c>
      <c r="E32" s="2953">
        <f>'7-11л. РАСКЛАДКА'!W36</f>
        <v>12</v>
      </c>
      <c r="F32" s="2954">
        <f>'7-11л. РАСКЛАДКА'!W94</f>
        <v>25.2</v>
      </c>
      <c r="G32" s="2954">
        <f>'7-11л. РАСКЛАДКА'!W153</f>
        <v>14.32</v>
      </c>
      <c r="H32" s="2954">
        <f>'7-11л. РАСКЛАДКА'!W209</f>
        <v>10</v>
      </c>
      <c r="I32" s="2954">
        <f>'7-11л. РАСКЛАДКА'!W266</f>
        <v>32.14</v>
      </c>
      <c r="J32" s="2954">
        <f>'7-11л. РАСКЛАДКА'!W322</f>
        <v>10</v>
      </c>
      <c r="K32" s="2954">
        <f>'7-11л. РАСКЛАДКА'!W378</f>
        <v>23.5</v>
      </c>
      <c r="L32" s="2954">
        <f>'7-11л. РАСКЛАДКА'!W431</f>
        <v>31.98</v>
      </c>
      <c r="M32" s="2954">
        <f>'7-11л. РАСКЛАДКА'!W485</f>
        <v>14.719999999999999</v>
      </c>
      <c r="N32" s="2955">
        <f>'7-11л. РАСКЛАДКА'!W538</f>
        <v>12.94</v>
      </c>
      <c r="O32" s="2960">
        <f t="shared" si="1"/>
        <v>186.79999999999998</v>
      </c>
      <c r="P32" s="2963">
        <f t="shared" si="2"/>
        <v>3.7777777777777715</v>
      </c>
      <c r="Q32" s="2961">
        <f t="shared" si="3"/>
        <v>180</v>
      </c>
      <c r="R32" s="2962">
        <v>30</v>
      </c>
      <c r="T32" s="270"/>
      <c r="U32" s="2830"/>
      <c r="V32" s="72"/>
      <c r="W32" s="38"/>
      <c r="X32" s="38"/>
      <c r="Y32" s="38"/>
      <c r="Z32" s="38"/>
      <c r="AA32" s="2822"/>
      <c r="AB32" s="70"/>
      <c r="AC32" s="38"/>
      <c r="AD32" s="2823"/>
      <c r="AE32" s="38"/>
      <c r="AF32" s="2883"/>
      <c r="AG32" s="38"/>
      <c r="AH32" s="38"/>
      <c r="AI32" s="38"/>
      <c r="AJ32" s="38"/>
    </row>
    <row r="33" spans="2:36" ht="14.4" customHeight="1">
      <c r="B33" s="1419">
        <v>24</v>
      </c>
      <c r="C33" s="1048" t="s">
        <v>51</v>
      </c>
      <c r="D33" s="2825">
        <f t="shared" si="0"/>
        <v>6</v>
      </c>
      <c r="E33" s="2953">
        <f>'7-11л. РАСКЛАДКА'!W37</f>
        <v>25</v>
      </c>
      <c r="F33" s="2954">
        <f>'7-11л. РАСКЛАДКА'!W95</f>
        <v>0</v>
      </c>
      <c r="G33" s="2954">
        <f>'7-11л. РАСКЛАДКА'!W154</f>
        <v>0</v>
      </c>
      <c r="H33" s="2954">
        <f>'7-11л. РАСКЛАДКА'!W210</f>
        <v>0</v>
      </c>
      <c r="I33" s="2954">
        <f>'7-11л. РАСКЛАДКА'!W267</f>
        <v>0</v>
      </c>
      <c r="J33" s="2954">
        <f>'7-11л. РАСКЛАДКА'!W323</f>
        <v>0</v>
      </c>
      <c r="K33" s="2954">
        <f>'7-11л. РАСКЛАДКА'!W379</f>
        <v>30</v>
      </c>
      <c r="L33" s="2954">
        <f>'7-11л. РАСКЛАДКА'!W432</f>
        <v>0</v>
      </c>
      <c r="M33" s="2954">
        <f>'7-11л. РАСКЛАДКА'!W486</f>
        <v>0</v>
      </c>
      <c r="N33" s="2955">
        <f>'7-11л. РАСКЛАДКА'!W539</f>
        <v>0</v>
      </c>
      <c r="O33" s="2960">
        <f t="shared" si="1"/>
        <v>55</v>
      </c>
      <c r="P33" s="2963">
        <f t="shared" si="2"/>
        <v>-8.3333333333333286</v>
      </c>
      <c r="Q33" s="2961">
        <f t="shared" si="3"/>
        <v>60</v>
      </c>
      <c r="R33" s="2962">
        <v>10</v>
      </c>
      <c r="T33" s="270"/>
      <c r="U33" s="2830"/>
      <c r="V33" s="72"/>
      <c r="W33" s="38"/>
      <c r="X33" s="38"/>
      <c r="Y33" s="38"/>
      <c r="Z33" s="38"/>
      <c r="AA33" s="2822"/>
      <c r="AB33" s="70"/>
      <c r="AC33" s="38"/>
      <c r="AD33" s="2823"/>
      <c r="AE33" s="38"/>
      <c r="AF33" s="2891"/>
      <c r="AG33" s="38"/>
      <c r="AH33" s="38"/>
      <c r="AI33" s="38"/>
      <c r="AJ33" s="38"/>
    </row>
    <row r="34" spans="2:36" ht="12" customHeight="1">
      <c r="B34" s="1419">
        <v>25</v>
      </c>
      <c r="C34" s="1048" t="s">
        <v>52</v>
      </c>
      <c r="D34" s="2825">
        <f t="shared" si="0"/>
        <v>0.6</v>
      </c>
      <c r="E34" s="2953">
        <f>'7-11л. РАСКЛАДКА'!W38</f>
        <v>1</v>
      </c>
      <c r="F34" s="2954">
        <f>'7-11л. РАСКЛАДКА'!W96</f>
        <v>1</v>
      </c>
      <c r="G34" s="2954">
        <f>'7-11л. РАСКЛАДКА'!W155</f>
        <v>0</v>
      </c>
      <c r="H34" s="2954">
        <f>'7-11л. РАСКЛАДКА'!W211</f>
        <v>0</v>
      </c>
      <c r="I34" s="2954">
        <f>'7-11л. РАСКЛАДКА'!W268</f>
        <v>0</v>
      </c>
      <c r="J34" s="2954">
        <f>'7-11л. РАСКЛАДКА'!W324</f>
        <v>0</v>
      </c>
      <c r="K34" s="2954">
        <f>'7-11л. РАСКЛАДКА'!W380</f>
        <v>1</v>
      </c>
      <c r="L34" s="2954">
        <f>'7-11л. РАСКЛАДКА'!W433</f>
        <v>0</v>
      </c>
      <c r="M34" s="2954">
        <f>'7-11л. РАСКЛАДКА'!W487</f>
        <v>1</v>
      </c>
      <c r="N34" s="2955">
        <f>'7-11л. РАСКЛАДКА'!W540</f>
        <v>0</v>
      </c>
      <c r="O34" s="2960">
        <f t="shared" si="1"/>
        <v>4</v>
      </c>
      <c r="P34" s="2963">
        <f t="shared" si="2"/>
        <v>-33.333333333333329</v>
      </c>
      <c r="Q34" s="2961">
        <f t="shared" si="3"/>
        <v>6</v>
      </c>
      <c r="R34" s="2962">
        <v>1</v>
      </c>
      <c r="T34" s="270"/>
      <c r="U34" s="2859"/>
      <c r="V34" s="72"/>
      <c r="W34" s="38"/>
      <c r="X34" s="38"/>
      <c r="Y34" s="38"/>
      <c r="Z34" s="38"/>
      <c r="AA34" s="2822"/>
      <c r="AB34" s="70"/>
      <c r="AC34" s="38"/>
      <c r="AD34" s="2823"/>
      <c r="AE34" s="38"/>
      <c r="AF34" s="2891"/>
      <c r="AG34" s="38"/>
      <c r="AH34" s="38"/>
      <c r="AI34" s="38"/>
      <c r="AJ34" s="38"/>
    </row>
    <row r="35" spans="2:36" ht="15.75" customHeight="1">
      <c r="B35" s="1419">
        <v>26</v>
      </c>
      <c r="C35" s="1048" t="s">
        <v>224</v>
      </c>
      <c r="D35" s="2825">
        <f t="shared" si="0"/>
        <v>0.6</v>
      </c>
      <c r="E35" s="2953">
        <f>'7-11л. РАСКЛАДКА'!W39</f>
        <v>0</v>
      </c>
      <c r="F35" s="2954">
        <f>'7-11л. РАСКЛАДКА'!W97</f>
        <v>0</v>
      </c>
      <c r="G35" s="2954">
        <f>'7-11л. РАСКЛАДКА'!W156</f>
        <v>0</v>
      </c>
      <c r="H35" s="2954">
        <f>'7-11л. РАСКЛАДКА'!W212</f>
        <v>0</v>
      </c>
      <c r="I35" s="2954">
        <f>'7-11л. РАСКЛАДКА'!W269</f>
        <v>4</v>
      </c>
      <c r="J35" s="2954">
        <f>'7-11л. РАСКЛАДКА'!W325</f>
        <v>0</v>
      </c>
      <c r="K35" s="2954">
        <f>'7-11л. РАСКЛАДКА'!W381</f>
        <v>0</v>
      </c>
      <c r="L35" s="2954">
        <f>'7-11л. РАСКЛАДКА'!W434</f>
        <v>3.7</v>
      </c>
      <c r="M35" s="2954">
        <f>'7-11л. РАСКЛАДКА'!W488</f>
        <v>0</v>
      </c>
      <c r="N35" s="2955">
        <f>'7-11л. РАСКЛАДКА'!W541</f>
        <v>0</v>
      </c>
      <c r="O35" s="2960">
        <f t="shared" si="1"/>
        <v>7.7</v>
      </c>
      <c r="P35" s="2963">
        <f t="shared" si="2"/>
        <v>28.333333333333343</v>
      </c>
      <c r="Q35" s="2961">
        <f t="shared" si="3"/>
        <v>6</v>
      </c>
      <c r="R35" s="2962">
        <v>1</v>
      </c>
      <c r="T35" s="270"/>
      <c r="U35" s="2830"/>
      <c r="V35" s="72"/>
      <c r="W35" s="38"/>
      <c r="X35" s="38"/>
      <c r="Y35" s="38"/>
      <c r="Z35" s="38"/>
      <c r="AA35" s="2822"/>
      <c r="AB35" s="70"/>
      <c r="AC35" s="38"/>
      <c r="AD35" s="2823"/>
      <c r="AE35" s="38"/>
      <c r="AF35" s="2891"/>
      <c r="AG35" s="38"/>
      <c r="AH35" s="38"/>
      <c r="AI35" s="38"/>
      <c r="AJ35" s="38"/>
    </row>
    <row r="36" spans="2:36" ht="12" customHeight="1">
      <c r="B36" s="1419">
        <v>27</v>
      </c>
      <c r="C36" s="1048" t="s">
        <v>115</v>
      </c>
      <c r="D36" s="2825">
        <f t="shared" si="0"/>
        <v>1.2</v>
      </c>
      <c r="E36" s="2953">
        <f>'7-11л. РАСКЛАДКА'!W40</f>
        <v>0</v>
      </c>
      <c r="F36" s="2954">
        <f>'7-11л. РАСКЛАДКА'!W98</f>
        <v>0</v>
      </c>
      <c r="G36" s="2954">
        <f>'7-11л. РАСКЛАДКА'!W157</f>
        <v>3</v>
      </c>
      <c r="H36" s="2954">
        <f>'7-11л. РАСКЛАДКА'!W213</f>
        <v>0</v>
      </c>
      <c r="I36" s="2954">
        <f>'7-11л. РАСКЛАДКА'!W270</f>
        <v>0</v>
      </c>
      <c r="J36" s="2954">
        <f>'7-11л. РАСКЛАДКА'!W326</f>
        <v>5</v>
      </c>
      <c r="K36" s="2954">
        <f>'7-11л. РАСКЛАДКА'!W382</f>
        <v>0</v>
      </c>
      <c r="L36" s="2954">
        <f>'7-11л. РАСКЛАДКА'!W435</f>
        <v>0</v>
      </c>
      <c r="M36" s="2954">
        <f>'7-11л. РАСКЛАДКА'!W489</f>
        <v>0</v>
      </c>
      <c r="N36" s="2955">
        <f>'7-11л. РАСКЛАДКА'!W542</f>
        <v>3</v>
      </c>
      <c r="O36" s="2960">
        <f t="shared" si="1"/>
        <v>11</v>
      </c>
      <c r="P36" s="2963">
        <f t="shared" si="2"/>
        <v>-8.3333333333333286</v>
      </c>
      <c r="Q36" s="2961">
        <f t="shared" si="3"/>
        <v>12</v>
      </c>
      <c r="R36" s="2962">
        <v>2</v>
      </c>
      <c r="T36" s="270"/>
      <c r="U36" s="2859"/>
      <c r="V36" s="72"/>
      <c r="W36" s="38"/>
      <c r="X36" s="38"/>
      <c r="Y36" s="38"/>
      <c r="Z36" s="38"/>
      <c r="AA36" s="2822"/>
      <c r="AB36" s="70"/>
      <c r="AC36" s="38"/>
      <c r="AD36" s="2823"/>
      <c r="AE36" s="38"/>
      <c r="AF36" s="2891"/>
      <c r="AG36" s="38"/>
      <c r="AH36" s="38"/>
      <c r="AI36" s="38"/>
      <c r="AJ36" s="38"/>
    </row>
    <row r="37" spans="2:36" ht="12" hidden="1" customHeight="1">
      <c r="B37" s="1419">
        <v>28</v>
      </c>
      <c r="C37" s="1048" t="s">
        <v>53</v>
      </c>
      <c r="D37" s="2825">
        <f t="shared" si="0"/>
        <v>0.12</v>
      </c>
      <c r="E37" s="2953">
        <f>'7-11л. РАСКЛАДКА'!W41</f>
        <v>0</v>
      </c>
      <c r="F37" s="2954">
        <f>'7-11л. РАСКЛАДКА'!W99</f>
        <v>0</v>
      </c>
      <c r="G37" s="2954">
        <f>'7-11л. РАСКЛАДКА'!W158</f>
        <v>0</v>
      </c>
      <c r="H37" s="2954">
        <f>'7-11л. РАСКЛАДКА'!W214</f>
        <v>0</v>
      </c>
      <c r="I37" s="2954">
        <f>'7-11л. РАСКЛАДКА'!W271</f>
        <v>0</v>
      </c>
      <c r="J37" s="2954">
        <f>'7-11л. РАСКЛАДКА'!W327</f>
        <v>0</v>
      </c>
      <c r="K37" s="2954">
        <f>'7-11л. РАСКЛАДКА'!W383</f>
        <v>0</v>
      </c>
      <c r="L37" s="2954">
        <f>'7-11л. РАСКЛАДКА'!W436</f>
        <v>0</v>
      </c>
      <c r="M37" s="2954">
        <f>'7-11л. РАСКЛАДКА'!W490</f>
        <v>0</v>
      </c>
      <c r="N37" s="2955">
        <f>'7-11л. РАСКЛАДКА'!W543</f>
        <v>0</v>
      </c>
      <c r="O37" s="2960">
        <f t="shared" si="1"/>
        <v>0</v>
      </c>
      <c r="P37" s="2984">
        <f t="shared" si="2"/>
        <v>-100</v>
      </c>
      <c r="Q37" s="2961">
        <f t="shared" si="3"/>
        <v>1.2</v>
      </c>
      <c r="R37" s="2962">
        <v>0.2</v>
      </c>
      <c r="T37" s="270"/>
      <c r="U37" s="2830"/>
      <c r="V37" s="72"/>
      <c r="W37" s="38"/>
      <c r="X37" s="38"/>
      <c r="Y37" s="38"/>
      <c r="Z37" s="38"/>
      <c r="AA37" s="2822"/>
      <c r="AB37" s="70"/>
      <c r="AC37" s="38"/>
      <c r="AD37" s="2823"/>
      <c r="AE37" s="38"/>
      <c r="AF37" s="2985"/>
      <c r="AG37" s="38"/>
      <c r="AH37" s="38"/>
      <c r="AI37" s="38"/>
      <c r="AJ37" s="38"/>
    </row>
    <row r="38" spans="2:36" ht="14.4" customHeight="1">
      <c r="B38" s="1419">
        <v>29</v>
      </c>
      <c r="C38" s="2861" t="s">
        <v>225</v>
      </c>
      <c r="D38" s="2825">
        <f t="shared" si="0"/>
        <v>1.7999999999999998</v>
      </c>
      <c r="E38" s="2953">
        <f>'7-11л. РАСКЛАДКА'!W42</f>
        <v>1.35</v>
      </c>
      <c r="F38" s="2954">
        <f>'7-11л. РАСКЛАДКА'!W100</f>
        <v>1.05</v>
      </c>
      <c r="G38" s="2954">
        <f>'7-11л. РАСКЛАДКА'!W159</f>
        <v>2.4900000000000002</v>
      </c>
      <c r="H38" s="2954">
        <f>'7-11л. РАСКЛАДКА'!W215</f>
        <v>1.65</v>
      </c>
      <c r="I38" s="2954">
        <f>'7-11л. РАСКЛАДКА'!W272</f>
        <v>2.6900000000000004</v>
      </c>
      <c r="J38" s="2954">
        <f>'7-11л. РАСКЛАДКА'!W328</f>
        <v>1.6500000000000001</v>
      </c>
      <c r="K38" s="2954">
        <f>'7-11л. РАСКЛАДКА'!W384</f>
        <v>1.9</v>
      </c>
      <c r="L38" s="2954">
        <f>'7-11л. РАСКЛАДКА'!W437</f>
        <v>1.3499999999999999</v>
      </c>
      <c r="M38" s="2954">
        <f>'7-11л. РАСКЛАДКА'!W491</f>
        <v>1.92</v>
      </c>
      <c r="N38" s="2955">
        <f>'7-11л. РАСКЛАДКА'!W544</f>
        <v>1.9499999999999997</v>
      </c>
      <c r="O38" s="2960">
        <f t="shared" si="1"/>
        <v>18</v>
      </c>
      <c r="P38" s="2949">
        <f t="shared" si="2"/>
        <v>0</v>
      </c>
      <c r="Q38" s="2961">
        <f t="shared" si="3"/>
        <v>18</v>
      </c>
      <c r="R38" s="2962">
        <v>3</v>
      </c>
      <c r="T38" s="270"/>
      <c r="U38" s="2830"/>
      <c r="V38" s="72"/>
      <c r="W38" s="38"/>
      <c r="X38" s="38"/>
      <c r="Y38" s="38"/>
      <c r="Z38" s="38"/>
      <c r="AA38" s="2822"/>
      <c r="AB38" s="70"/>
      <c r="AC38" s="38"/>
      <c r="AD38" s="2823"/>
      <c r="AE38" s="38"/>
      <c r="AF38" s="2891"/>
      <c r="AG38" s="38"/>
      <c r="AH38" s="38"/>
      <c r="AI38" s="38"/>
      <c r="AJ38" s="38"/>
    </row>
    <row r="39" spans="2:36" ht="13.5" customHeight="1">
      <c r="B39" s="1419">
        <v>30</v>
      </c>
      <c r="C39" s="1048" t="s">
        <v>116</v>
      </c>
      <c r="D39" s="2825">
        <f t="shared" si="0"/>
        <v>1.7999999999999998</v>
      </c>
      <c r="E39" s="2953">
        <f>'7-11л. РАСКЛАДКА'!W43</f>
        <v>0</v>
      </c>
      <c r="F39" s="2954">
        <f>'7-11л. РАСКЛАДКА'!W101</f>
        <v>0</v>
      </c>
      <c r="G39" s="2954">
        <f>'7-11л. РАСКЛАДКА'!W160</f>
        <v>0</v>
      </c>
      <c r="H39" s="2954">
        <f>'7-11л. РАСКЛАДКА'!W216</f>
        <v>0</v>
      </c>
      <c r="I39" s="2954">
        <f>'7-11л. РАСКЛАДКА'!W273</f>
        <v>10</v>
      </c>
      <c r="J39" s="2954">
        <f>'7-11л. РАСКЛАДКА'!W329</f>
        <v>0</v>
      </c>
      <c r="K39" s="2954">
        <f>'7-11л. РАСКЛАДКА'!W385</f>
        <v>0</v>
      </c>
      <c r="L39" s="2954">
        <f>'7-11л. РАСКЛАДКА'!W438</f>
        <v>10</v>
      </c>
      <c r="M39" s="2954">
        <f>'7-11л. РАСКЛАДКА'!W492</f>
        <v>0</v>
      </c>
      <c r="N39" s="2955">
        <f>'7-11л. РАСКЛАДКА'!W545</f>
        <v>0</v>
      </c>
      <c r="O39" s="2960">
        <f t="shared" si="1"/>
        <v>20</v>
      </c>
      <c r="P39" s="2963">
        <f t="shared" si="2"/>
        <v>11.111111111111114</v>
      </c>
      <c r="Q39" s="2961">
        <f t="shared" si="3"/>
        <v>18</v>
      </c>
      <c r="R39" s="2962">
        <v>3</v>
      </c>
      <c r="T39" s="2831"/>
      <c r="U39" s="2859"/>
      <c r="V39" s="72"/>
      <c r="W39" s="38"/>
      <c r="X39" s="38"/>
      <c r="Y39" s="38"/>
      <c r="Z39" s="38"/>
      <c r="AA39" s="2822"/>
      <c r="AB39" s="70"/>
      <c r="AC39" s="38"/>
      <c r="AD39" s="2823"/>
      <c r="AE39" s="38"/>
      <c r="AF39" s="2891"/>
      <c r="AG39" s="38"/>
      <c r="AH39" s="38"/>
      <c r="AI39" s="38"/>
      <c r="AJ39" s="38"/>
    </row>
    <row r="40" spans="2:36" ht="14.25" customHeight="1">
      <c r="B40" s="1419">
        <v>31</v>
      </c>
      <c r="C40" s="1048" t="s">
        <v>117</v>
      </c>
      <c r="D40" s="2825">
        <f t="shared" si="0"/>
        <v>1.2</v>
      </c>
      <c r="E40" s="2953">
        <f>'7-11л. РАСКЛАДКА'!W44</f>
        <v>1.0122</v>
      </c>
      <c r="F40" s="2954">
        <f>'7-11л. РАСКЛАДКА'!W102</f>
        <v>1.069</v>
      </c>
      <c r="G40" s="2954">
        <f>'7-11л. РАСКЛАДКА'!W161</f>
        <v>1.2190999999999999</v>
      </c>
      <c r="H40" s="2954">
        <f>'7-11л. РАСКЛАДКА'!W217</f>
        <v>1.5229999999999999</v>
      </c>
      <c r="I40" s="2954">
        <f>'7-11л. РАСКЛАДКА'!W274</f>
        <v>0.95499999999999996</v>
      </c>
      <c r="J40" s="2954">
        <f>'7-11л. РАСКЛАДКА'!W330</f>
        <v>2.6499999999999999E-2</v>
      </c>
      <c r="K40" s="2954">
        <f>'7-11л. РАСКЛАДКА'!W386</f>
        <v>3.2974000000000001</v>
      </c>
      <c r="L40" s="2954">
        <f>'7-11л. РАСКЛАДКА'!W439</f>
        <v>1.04</v>
      </c>
      <c r="M40" s="2954">
        <f>'7-11л. РАСКЛАДКА'!W493</f>
        <v>1.1589999999999998</v>
      </c>
      <c r="N40" s="2955">
        <f>'7-11л. РАСКЛАДКА'!W546</f>
        <v>2.4630000000000001</v>
      </c>
      <c r="O40" s="2960">
        <f t="shared" si="1"/>
        <v>13.764199999999999</v>
      </c>
      <c r="P40" s="2963">
        <f t="shared" si="2"/>
        <v>14.701666666666654</v>
      </c>
      <c r="Q40" s="2961">
        <f t="shared" si="3"/>
        <v>12</v>
      </c>
      <c r="R40" s="2962">
        <v>2</v>
      </c>
      <c r="T40" s="2831"/>
      <c r="U40" s="2830"/>
      <c r="V40" s="72"/>
      <c r="W40" s="38"/>
      <c r="X40" s="38"/>
      <c r="Y40" s="38"/>
      <c r="Z40" s="38"/>
      <c r="AA40" s="2822"/>
      <c r="AB40" s="70"/>
      <c r="AC40" s="38"/>
      <c r="AD40" s="2823"/>
      <c r="AE40" s="38"/>
      <c r="AF40" s="2986"/>
      <c r="AG40" s="38"/>
      <c r="AH40" s="38"/>
      <c r="AI40" s="38"/>
      <c r="AJ40" s="38"/>
    </row>
    <row r="41" spans="2:36" ht="15" customHeight="1">
      <c r="B41" s="1419">
        <v>32</v>
      </c>
      <c r="C41" s="1048" t="s">
        <v>55</v>
      </c>
      <c r="D41" s="2825">
        <f t="shared" si="0"/>
        <v>46.2</v>
      </c>
      <c r="E41" s="2987">
        <f>'7-11л. МЕНЮ '!E97</f>
        <v>36.04</v>
      </c>
      <c r="F41" s="2915">
        <f>'7-11л. МЕНЮ '!E151</f>
        <v>55.710999999999999</v>
      </c>
      <c r="G41" s="2915">
        <f>'7-11л. МЕНЮ '!E211</f>
        <v>45.591000000000001</v>
      </c>
      <c r="H41" s="2915">
        <f>'7-11л. МЕНЮ '!E264</f>
        <v>40.344000000000001</v>
      </c>
      <c r="I41" s="2915">
        <f>'7-11л. МЕНЮ '!E318</f>
        <v>53.314000000000007</v>
      </c>
      <c r="J41" s="2915">
        <f>'7-11л. МЕНЮ '!E433</f>
        <v>48.935000000000002</v>
      </c>
      <c r="K41" s="2915">
        <f>'7-11л. МЕНЮ '!E488</f>
        <v>47.789000000000001</v>
      </c>
      <c r="L41" s="2915">
        <f>'7-11л. МЕНЮ '!E542</f>
        <v>42.666999999999994</v>
      </c>
      <c r="M41" s="2915">
        <f>'7-11л. МЕНЮ '!E596</f>
        <v>41.899000000000001</v>
      </c>
      <c r="N41" s="2866">
        <f>'7-11л. МЕНЮ '!E650</f>
        <v>49.710000000000008</v>
      </c>
      <c r="O41" s="2960">
        <f t="shared" si="1"/>
        <v>462</v>
      </c>
      <c r="P41" s="2949">
        <f t="shared" si="2"/>
        <v>0</v>
      </c>
      <c r="Q41" s="2961">
        <f t="shared" si="3"/>
        <v>462</v>
      </c>
      <c r="R41" s="2962">
        <v>77</v>
      </c>
      <c r="T41" s="2862"/>
      <c r="U41" s="2859"/>
      <c r="V41" s="72"/>
      <c r="W41" s="38"/>
      <c r="X41" s="38"/>
      <c r="Y41" s="38"/>
      <c r="Z41" s="38"/>
      <c r="AA41" s="2881"/>
      <c r="AB41" s="70"/>
      <c r="AC41" s="38"/>
      <c r="AD41" s="2823"/>
      <c r="AE41" s="38"/>
      <c r="AF41" s="2891"/>
      <c r="AG41" s="38"/>
      <c r="AH41" s="38"/>
      <c r="AI41" s="38"/>
      <c r="AJ41" s="38"/>
    </row>
    <row r="42" spans="2:36" ht="14.4" customHeight="1">
      <c r="B42" s="1419">
        <v>33</v>
      </c>
      <c r="C42" s="1048" t="s">
        <v>56</v>
      </c>
      <c r="D42" s="2825">
        <f t="shared" si="0"/>
        <v>47.400000000000006</v>
      </c>
      <c r="E42" s="2987">
        <f>'7-11л. МЕНЮ '!F97</f>
        <v>41.245699999999999</v>
      </c>
      <c r="F42" s="2915">
        <f>'7-11л. МЕНЮ '!F151</f>
        <v>47.236999999999995</v>
      </c>
      <c r="G42" s="2915">
        <f>'7-11л. МЕНЮ '!F211</f>
        <v>47.430300000000003</v>
      </c>
      <c r="H42" s="2915">
        <f>'7-11л. МЕНЮ '!F264</f>
        <v>50.058999999999997</v>
      </c>
      <c r="I42" s="2915">
        <f>'7-11л. МЕНЮ '!F318</f>
        <v>51.027999999999999</v>
      </c>
      <c r="J42" s="2915">
        <f>'7-11л. МЕНЮ '!F433</f>
        <v>47.102999999999994</v>
      </c>
      <c r="K42" s="2915">
        <f>'7-11л. МЕНЮ '!F488</f>
        <v>43.366</v>
      </c>
      <c r="L42" s="2915">
        <f>'7-11л. МЕНЮ '!F542</f>
        <v>44.191999999999993</v>
      </c>
      <c r="M42" s="2915">
        <f>'7-11л. МЕНЮ '!F596</f>
        <v>55.561</v>
      </c>
      <c r="N42" s="2866">
        <f>'7-11л. МЕНЮ '!F650</f>
        <v>46.777000000000001</v>
      </c>
      <c r="O42" s="2960">
        <f t="shared" si="1"/>
        <v>473.99899999999997</v>
      </c>
      <c r="P42" s="2949">
        <f t="shared" si="2"/>
        <v>-2.1097046415263776E-4</v>
      </c>
      <c r="Q42" s="2961">
        <f t="shared" si="3"/>
        <v>474</v>
      </c>
      <c r="R42" s="2962">
        <v>79</v>
      </c>
      <c r="T42" s="2862"/>
      <c r="U42" s="2859"/>
      <c r="V42" s="72"/>
      <c r="W42" s="38"/>
      <c r="X42" s="38"/>
      <c r="Y42" s="38"/>
      <c r="Z42" s="38"/>
      <c r="AA42" s="2881"/>
      <c r="AB42" s="70"/>
      <c r="AC42" s="38"/>
      <c r="AD42" s="2823"/>
      <c r="AE42" s="38"/>
      <c r="AF42" s="2883"/>
      <c r="AG42" s="38"/>
      <c r="AH42" s="38"/>
      <c r="AI42" s="38"/>
      <c r="AJ42" s="38"/>
    </row>
    <row r="43" spans="2:36" ht="14.4" customHeight="1">
      <c r="B43" s="1419">
        <v>34</v>
      </c>
      <c r="C43" s="1048" t="s">
        <v>57</v>
      </c>
      <c r="D43" s="2825">
        <f t="shared" si="0"/>
        <v>201</v>
      </c>
      <c r="E43" s="2988">
        <f>'7-11л. МЕНЮ '!G97</f>
        <v>220.18200000000002</v>
      </c>
      <c r="F43" s="2915">
        <f>'7-11л. МЕНЮ '!G151</f>
        <v>190.12099999999998</v>
      </c>
      <c r="G43" s="2915">
        <f>'7-11л. МЕНЮ '!G211</f>
        <v>197.63160000000002</v>
      </c>
      <c r="H43" s="2915">
        <f>'7-11л. МЕНЮ '!G264</f>
        <v>202.10840000000002</v>
      </c>
      <c r="I43" s="2915">
        <f>'7-11л. МЕНЮ '!G318</f>
        <v>194.95699999999999</v>
      </c>
      <c r="J43" s="2915">
        <f>'7-11л. МЕНЮ '!G433</f>
        <v>202.20499999999998</v>
      </c>
      <c r="K43" s="2915">
        <f>'7-11л. МЕНЮ '!G488</f>
        <v>206.61600000000004</v>
      </c>
      <c r="L43" s="2915">
        <f>'7-11л. МЕНЮ '!G542</f>
        <v>210.608</v>
      </c>
      <c r="M43" s="2915">
        <f>'7-11л. МЕНЮ '!G596</f>
        <v>189.55600000000001</v>
      </c>
      <c r="N43" s="2866">
        <f>'7-11л. МЕНЮ '!G650</f>
        <v>196.01500000000001</v>
      </c>
      <c r="O43" s="2960">
        <f t="shared" si="1"/>
        <v>2010.0000000000002</v>
      </c>
      <c r="P43" s="2949">
        <f t="shared" si="2"/>
        <v>0</v>
      </c>
      <c r="Q43" s="2961">
        <f t="shared" si="3"/>
        <v>2010</v>
      </c>
      <c r="R43" s="2962">
        <v>335</v>
      </c>
      <c r="T43" s="2862"/>
      <c r="U43" s="2859"/>
      <c r="V43" s="72"/>
      <c r="W43" s="38"/>
      <c r="X43" s="38"/>
      <c r="Y43" s="38"/>
      <c r="Z43" s="38"/>
      <c r="AA43" s="2881"/>
      <c r="AB43" s="70"/>
      <c r="AC43" s="38"/>
      <c r="AD43" s="2823"/>
      <c r="AE43" s="38"/>
      <c r="AF43" s="2883"/>
      <c r="AG43" s="38"/>
      <c r="AH43" s="38"/>
      <c r="AI43" s="38"/>
      <c r="AJ43" s="38"/>
    </row>
    <row r="44" spans="2:36" ht="15" customHeight="1">
      <c r="B44" s="2869">
        <v>35</v>
      </c>
      <c r="C44" s="2870" t="s">
        <v>58</v>
      </c>
      <c r="D44" s="2871">
        <f t="shared" si="0"/>
        <v>1410</v>
      </c>
      <c r="E44" s="2989">
        <f>'7-11л. МЕНЮ '!H97</f>
        <v>1405.8180000000002</v>
      </c>
      <c r="F44" s="2917">
        <f>'7-11л. МЕНЮ '!H151</f>
        <v>1407.761</v>
      </c>
      <c r="G44" s="2917">
        <f>'7-11л. МЕНЮ '!H211</f>
        <v>1409.8724</v>
      </c>
      <c r="H44" s="2917">
        <f>'7-11л. МЕНЮ '!H264</f>
        <v>1413.8766000000001</v>
      </c>
      <c r="I44" s="2917">
        <f>'7-11л. МЕНЮ '!H318</f>
        <v>1412.6759999999999</v>
      </c>
      <c r="J44" s="2917">
        <f>'7-11л. МЕНЮ '!H433</f>
        <v>1409.1880000000001</v>
      </c>
      <c r="K44" s="2918">
        <f>'7-11л. МЕНЮ '!H488</f>
        <v>1408.3809999999999</v>
      </c>
      <c r="L44" s="2917">
        <f>'7-11л. МЕНЮ '!H542</f>
        <v>1410.6050000000002</v>
      </c>
      <c r="M44" s="2917">
        <f>'7-11л. МЕНЮ '!H596</f>
        <v>1412.8290000000002</v>
      </c>
      <c r="N44" s="2875">
        <f>'7-11л. МЕНЮ '!H650</f>
        <v>1408.9930000000004</v>
      </c>
      <c r="O44" s="2990">
        <f t="shared" si="1"/>
        <v>14099.999999999998</v>
      </c>
      <c r="P44" s="2950">
        <f t="shared" si="2"/>
        <v>0</v>
      </c>
      <c r="Q44" s="2991">
        <f t="shared" si="3"/>
        <v>14100</v>
      </c>
      <c r="R44" s="2992">
        <v>2350</v>
      </c>
      <c r="T44" s="2831"/>
      <c r="U44" s="2859"/>
      <c r="V44" s="72"/>
      <c r="W44" s="38"/>
      <c r="X44" s="38"/>
      <c r="Y44" s="38"/>
      <c r="Z44" s="38"/>
      <c r="AA44" s="2881"/>
      <c r="AB44" s="70"/>
      <c r="AC44" s="38"/>
      <c r="AD44" s="2823"/>
      <c r="AE44" s="38"/>
      <c r="AF44" s="2883"/>
      <c r="AG44" s="38"/>
      <c r="AH44" s="38"/>
      <c r="AI44" s="38"/>
      <c r="AJ44" s="38"/>
    </row>
    <row r="46" spans="2:36">
      <c r="V46" s="2909"/>
    </row>
    <row r="47" spans="2:36" ht="13.5" customHeight="1"/>
    <row r="48" spans="2:36" ht="14.4" customHeight="1"/>
    <row r="49" spans="2:18" ht="14.4" customHeight="1">
      <c r="B49" t="s">
        <v>230</v>
      </c>
    </row>
    <row r="50" spans="2:18" ht="11.25" customHeight="1">
      <c r="B50" t="s">
        <v>231</v>
      </c>
      <c r="D50" s="2735"/>
      <c r="E50" s="2735"/>
      <c r="F50" s="2735"/>
      <c r="G50" s="2735"/>
      <c r="H50" s="2735"/>
      <c r="I50" s="2735"/>
      <c r="J50" s="2735"/>
      <c r="K50" s="2735"/>
      <c r="L50" s="2735"/>
      <c r="M50" s="2735"/>
      <c r="N50" s="2735"/>
      <c r="O50" s="2735"/>
      <c r="P50" s="2735"/>
      <c r="Q50" s="2735"/>
      <c r="R50" s="2735"/>
    </row>
    <row r="51" spans="2:18" ht="11.25" customHeight="1">
      <c r="B51" t="s">
        <v>232</v>
      </c>
      <c r="O51" s="2735"/>
      <c r="P51" s="2735"/>
    </row>
    <row r="52" spans="2:18"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2735"/>
      <c r="R52" s="2735"/>
    </row>
    <row r="53" spans="2:18">
      <c r="B53" s="1" t="s">
        <v>233</v>
      </c>
    </row>
    <row r="54" spans="2:18">
      <c r="B54" t="s">
        <v>234</v>
      </c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</row>
    <row r="55" spans="2:18"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2735"/>
      <c r="R55" s="2735"/>
    </row>
    <row r="56" spans="2:18"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</row>
    <row r="67" ht="13.5" customHeight="1"/>
    <row r="69" ht="13.5" customHeight="1"/>
    <row r="70" ht="12" customHeight="1"/>
    <row r="72" ht="14.4" customHeight="1"/>
    <row r="74" ht="14.4" customHeight="1"/>
    <row r="76" ht="14.4" customHeight="1"/>
    <row r="78" ht="14.4" customHeight="1"/>
    <row r="79" hidden="1"/>
    <row r="103" ht="14.4" customHeight="1"/>
    <row r="104" ht="13.5" customHeight="1"/>
    <row r="105" ht="14.4" customHeight="1"/>
    <row r="109" ht="14.4" customHeight="1"/>
    <row r="110" ht="14.4" customHeight="1"/>
    <row r="111" ht="11.25" customHeight="1"/>
    <row r="112" ht="14.4" customHeight="1"/>
    <row r="113" spans="2:30" ht="13.5" customHeight="1"/>
    <row r="114" spans="2:30" ht="14.25" customHeight="1"/>
    <row r="116" spans="2:30" ht="14.25" customHeight="1"/>
    <row r="118" spans="2:30" ht="11.25" customHeight="1"/>
    <row r="121" spans="2:30" hidden="1"/>
    <row r="126" spans="2:30" ht="11.25" customHeight="1"/>
    <row r="127" spans="2:30" ht="14.4" customHeight="1"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</row>
    <row r="128" spans="2:30" ht="11.25" customHeight="1"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</row>
    <row r="129" spans="2:30"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</row>
    <row r="130" spans="2:30"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  <c r="AC130" s="38"/>
      <c r="AD130" s="38"/>
    </row>
    <row r="131" spans="2:30"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  <c r="AC131" s="38"/>
      <c r="AD131" s="38"/>
    </row>
    <row r="132" spans="2:30"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  <c r="AC132" s="38"/>
      <c r="AD132" s="38"/>
    </row>
    <row r="133" spans="2:30"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  <c r="AC133" s="38"/>
      <c r="AD133" s="38"/>
    </row>
    <row r="134" spans="2:30"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  <c r="AC134" s="38"/>
      <c r="AD134" s="38"/>
    </row>
    <row r="135" spans="2:30"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  <c r="AC135" s="38"/>
      <c r="AD135" s="38"/>
    </row>
    <row r="136" spans="2:30"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  <c r="AC136" s="38"/>
      <c r="AD136" s="38"/>
    </row>
    <row r="137" spans="2:30"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  <c r="AC137" s="38"/>
      <c r="AD137" s="38"/>
    </row>
    <row r="138" spans="2:30"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  <c r="AC138" s="38"/>
      <c r="AD138" s="38"/>
    </row>
    <row r="139" spans="2:30"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  <c r="AC139" s="38"/>
      <c r="AD139" s="38"/>
    </row>
    <row r="140" spans="2:30"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  <c r="AC140" s="38"/>
      <c r="AD140" s="38"/>
    </row>
    <row r="141" spans="2:30"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  <c r="AC141" s="38"/>
      <c r="AD141" s="38"/>
    </row>
    <row r="142" spans="2:30"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  <c r="AC142" s="38"/>
      <c r="AD142" s="38"/>
    </row>
    <row r="143" spans="2:30"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  <c r="AC143" s="38"/>
      <c r="AD143" s="38"/>
    </row>
    <row r="144" spans="2:30"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  <c r="AC144" s="38"/>
      <c r="AD144" s="38"/>
    </row>
    <row r="145" spans="2:30"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  <c r="AC145" s="38"/>
      <c r="AD145" s="38"/>
    </row>
    <row r="146" spans="2:30"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  <c r="AC146" s="38"/>
      <c r="AD146" s="38"/>
    </row>
    <row r="147" spans="2:30"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  <c r="AC147" s="38"/>
      <c r="AD147" s="38"/>
    </row>
    <row r="148" spans="2:30"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  <c r="AC148" s="38"/>
      <c r="AD148" s="38"/>
    </row>
    <row r="149" spans="2:30" ht="13.5" customHeight="1"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  <c r="AC149" s="38"/>
      <c r="AD149" s="38"/>
    </row>
    <row r="150" spans="2:30"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  <c r="AC150" s="38"/>
      <c r="AD150" s="38"/>
    </row>
    <row r="151" spans="2:30" ht="14.4" customHeight="1"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  <c r="AC151" s="38"/>
      <c r="AD151" s="38"/>
    </row>
    <row r="152" spans="2:30"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  <c r="AC152" s="38"/>
      <c r="AD152" s="38"/>
    </row>
    <row r="153" spans="2:30" ht="14.4" customHeight="1"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  <c r="AC153" s="38"/>
      <c r="AD153" s="38"/>
    </row>
    <row r="154" spans="2:30"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  <c r="AC154" s="38"/>
      <c r="AD154" s="38"/>
    </row>
    <row r="155" spans="2:30"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  <c r="AC155" s="38"/>
      <c r="AD155" s="38"/>
    </row>
    <row r="156" spans="2:30"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  <c r="AC156" s="38"/>
      <c r="AD156" s="38"/>
    </row>
    <row r="157" spans="2:30"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  <c r="AC157" s="38"/>
      <c r="AD157" s="38"/>
    </row>
    <row r="158" spans="2:30"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  <c r="AC158" s="38"/>
      <c r="AD158" s="38"/>
    </row>
    <row r="159" spans="2:30" ht="10.5" customHeight="1"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  <c r="AC159" s="38"/>
      <c r="AD159" s="38"/>
    </row>
    <row r="160" spans="2:30" ht="14.4" customHeight="1"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  <c r="AC160" s="38"/>
      <c r="AD160" s="38"/>
    </row>
    <row r="161" spans="2:30"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  <c r="AC161" s="38"/>
      <c r="AD161" s="38"/>
    </row>
    <row r="162" spans="2:30" ht="14.4" customHeight="1"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  <c r="AC162" s="38"/>
      <c r="AD162" s="38"/>
    </row>
    <row r="163" spans="2:30" hidden="1"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  <c r="AC163" s="38"/>
      <c r="AD163" s="38"/>
    </row>
    <row r="164" spans="2:30" ht="13.5" customHeight="1"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  <c r="AC164" s="38"/>
      <c r="AD164" s="38"/>
    </row>
    <row r="165" spans="2:30" ht="14.4" customHeight="1"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  <c r="AC165" s="38"/>
      <c r="AD165" s="38"/>
    </row>
    <row r="166" spans="2:30" ht="14.4" customHeight="1"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  <c r="AC166" s="38"/>
      <c r="AD166" s="38"/>
    </row>
    <row r="167" spans="2:30" ht="14.4" customHeight="1"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  <c r="AC167" s="38"/>
      <c r="AD167" s="38"/>
    </row>
    <row r="168" spans="2:30" ht="14.4" customHeight="1"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  <c r="AC168" s="38"/>
      <c r="AD168" s="38"/>
    </row>
    <row r="169" spans="2:30" ht="11.25" customHeight="1"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  <c r="AC169" s="38"/>
      <c r="AD169" s="38"/>
    </row>
    <row r="170" spans="2:30" ht="14.4" customHeight="1"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  <c r="AC170" s="38"/>
      <c r="AD170" s="38"/>
    </row>
    <row r="171" spans="2:30" ht="11.25" customHeight="1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</row>
    <row r="172" spans="2:30" ht="14.4" customHeight="1"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</row>
    <row r="173" spans="2:30"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  <c r="AC173" s="38"/>
      <c r="AD173" s="38"/>
    </row>
    <row r="174" spans="2:30"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  <c r="AC174" s="38"/>
      <c r="AD174" s="38"/>
    </row>
    <row r="175" spans="2:30"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  <c r="AC175" s="38"/>
      <c r="AD175" s="38"/>
    </row>
    <row r="176" spans="2:30"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  <c r="AC176" s="38"/>
      <c r="AD176" s="38"/>
    </row>
    <row r="177" spans="2:30"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  <c r="AC177" s="38"/>
      <c r="AD177" s="38"/>
    </row>
    <row r="178" spans="2:30"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  <c r="AC178" s="38"/>
      <c r="AD178" s="38"/>
    </row>
    <row r="179" spans="2:30"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  <c r="AC179" s="38"/>
      <c r="AD179" s="38"/>
    </row>
    <row r="180" spans="2:30"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  <c r="AC180" s="38"/>
      <c r="AD180" s="38"/>
    </row>
    <row r="181" spans="2:30" ht="12" customHeight="1"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  <c r="AC181" s="38"/>
      <c r="AD181" s="38"/>
    </row>
    <row r="182" spans="2:30"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  <c r="AC182" s="38"/>
      <c r="AD182" s="38"/>
    </row>
    <row r="183" spans="2:30" ht="14.4" customHeight="1"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  <c r="AC183" s="38"/>
      <c r="AD183" s="38"/>
    </row>
    <row r="184" spans="2:30"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  <c r="AC184" s="38"/>
      <c r="AD184" s="38"/>
    </row>
    <row r="185" spans="2:30" ht="15" customHeight="1"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  <c r="AC185" s="38"/>
      <c r="AD185" s="38"/>
    </row>
    <row r="186" spans="2:30"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  <c r="AC186" s="38"/>
      <c r="AD186" s="38"/>
    </row>
    <row r="187" spans="2:30"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  <c r="AC187" s="38"/>
      <c r="AD187" s="38"/>
    </row>
    <row r="188" spans="2:30"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  <c r="AC188" s="38"/>
      <c r="AD188" s="38"/>
    </row>
    <row r="189" spans="2:30"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  <c r="AC189" s="38"/>
      <c r="AD189" s="38"/>
    </row>
    <row r="190" spans="2:30"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  <c r="AC190" s="38"/>
      <c r="AD190" s="38"/>
    </row>
    <row r="191" spans="2:30"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  <c r="AC191" s="38"/>
      <c r="AD191" s="38"/>
    </row>
    <row r="192" spans="2:30"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  <c r="AC192" s="38"/>
      <c r="AD192" s="38"/>
    </row>
    <row r="193" spans="2:30" ht="13.5" customHeight="1"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  <c r="AC193" s="38"/>
      <c r="AD193" s="38"/>
    </row>
    <row r="194" spans="2:30" ht="12" customHeight="1"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  <c r="AC194" s="38"/>
      <c r="AD194" s="38"/>
    </row>
    <row r="195" spans="2:30"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  <c r="AC195" s="38"/>
      <c r="AD195" s="38"/>
    </row>
    <row r="196" spans="2:30" ht="13.5" customHeight="1"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  <c r="AC196" s="38"/>
      <c r="AD196" s="38"/>
    </row>
    <row r="197" spans="2:30"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  <c r="AC197" s="38"/>
      <c r="AD197" s="38"/>
    </row>
    <row r="198" spans="2:30"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  <c r="AC198" s="38"/>
      <c r="AD198" s="38"/>
    </row>
    <row r="199" spans="2:30" ht="12" customHeight="1"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  <c r="AC199" s="38"/>
      <c r="AD199" s="38"/>
    </row>
    <row r="200" spans="2:30" ht="14.4" customHeight="1"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  <c r="AC200" s="38"/>
      <c r="AD200" s="38"/>
    </row>
    <row r="201" spans="2:30" ht="11.25" customHeight="1"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  <c r="AC201" s="38"/>
      <c r="AD201" s="38"/>
    </row>
    <row r="202" spans="2:30" ht="12" customHeight="1"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  <c r="AC202" s="38"/>
      <c r="AD202" s="38"/>
    </row>
    <row r="203" spans="2:30"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  <c r="AC203" s="38"/>
      <c r="AD203" s="38"/>
    </row>
    <row r="204" spans="2:30" ht="13.5" customHeight="1"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  <c r="AC204" s="38"/>
      <c r="AD204" s="38"/>
    </row>
    <row r="205" spans="2:30" ht="13.5" customHeight="1"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  <c r="AC205" s="38"/>
      <c r="AD205" s="38"/>
    </row>
    <row r="206" spans="2:30" hidden="1"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  <c r="AC206" s="38"/>
      <c r="AD206" s="38"/>
    </row>
    <row r="207" spans="2:30" ht="13.5" customHeight="1"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  <c r="AC207" s="38"/>
      <c r="AD207" s="38"/>
    </row>
    <row r="208" spans="2:30" ht="12" customHeight="1"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  <c r="AC208" s="38"/>
      <c r="AD208" s="38"/>
    </row>
    <row r="209" spans="2:30" ht="13.5" customHeight="1"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  <c r="AC209" s="38"/>
      <c r="AD209" s="38"/>
    </row>
    <row r="210" spans="2:30"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  <c r="AC210" s="38"/>
      <c r="AD210" s="38"/>
    </row>
    <row r="211" spans="2:30" ht="14.4" customHeight="1"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  <c r="AC211" s="38"/>
      <c r="AD211" s="38"/>
    </row>
    <row r="212" spans="2:30" ht="12" customHeight="1"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  <c r="AC212" s="38"/>
      <c r="AD212" s="38"/>
    </row>
    <row r="213" spans="2:30" ht="14.4" customHeight="1"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  <c r="AC213" s="38"/>
      <c r="AD213" s="38"/>
    </row>
    <row r="214" spans="2:30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</row>
    <row r="215" spans="2:30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</row>
    <row r="216" spans="2:30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</row>
    <row r="217" spans="2:30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</row>
    <row r="218" spans="2:30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</row>
    <row r="219" spans="2:30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</row>
    <row r="220" spans="2:30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</row>
    <row r="221" spans="2:30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</row>
    <row r="222" spans="2:30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</row>
    <row r="223" spans="2:30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</row>
    <row r="224" spans="2:30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</row>
    <row r="225" spans="2:30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</row>
    <row r="226" spans="2:30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</row>
    <row r="227" spans="2:30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</row>
    <row r="228" spans="2:30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</row>
    <row r="229" spans="2:30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</row>
    <row r="230" spans="2:30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</row>
    <row r="231" spans="2:30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</row>
    <row r="232" spans="2:30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</row>
    <row r="233" spans="2:30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</row>
    <row r="234" spans="2:30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</row>
    <row r="235" spans="2:30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</row>
    <row r="236" spans="2:30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</row>
    <row r="237" spans="2:30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</row>
    <row r="238" spans="2:30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</row>
    <row r="239" spans="2:30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</row>
    <row r="240" spans="2:30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</row>
    <row r="241" spans="2:30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</row>
    <row r="242" spans="2:30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</row>
    <row r="243" spans="2:30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</row>
    <row r="244" spans="2:30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</row>
    <row r="245" spans="2:30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</row>
    <row r="246" spans="2:30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</row>
    <row r="247" spans="2:30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</row>
    <row r="248" spans="2:30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</row>
    <row r="249" spans="2:30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</row>
    <row r="250" spans="2:30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</row>
    <row r="251" spans="2:30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</row>
    <row r="252" spans="2:30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</row>
    <row r="253" spans="2:30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</row>
    <row r="254" spans="2:30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</row>
    <row r="255" spans="2:30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</row>
    <row r="256" spans="2:30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</row>
    <row r="257" spans="2:30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</row>
    <row r="258" spans="2:30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</row>
    <row r="259" spans="2:30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</row>
    <row r="260" spans="2:30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</row>
    <row r="261" spans="2:30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</row>
    <row r="262" spans="2:30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</row>
    <row r="263" spans="2:30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</row>
    <row r="264" spans="2:30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</row>
    <row r="265" spans="2:30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</row>
    <row r="266" spans="2:30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</row>
    <row r="267" spans="2:30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</row>
    <row r="268" spans="2:30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</row>
    <row r="269" spans="2:30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</row>
    <row r="270" spans="2:30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</row>
    <row r="271" spans="2:30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</row>
    <row r="272" spans="2:30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</row>
    <row r="273" spans="2:30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</row>
    <row r="274" spans="2:30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</row>
    <row r="275" spans="2:30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</row>
    <row r="276" spans="2:30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</row>
    <row r="277" spans="2:30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</row>
    <row r="278" spans="2:30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</row>
    <row r="279" spans="2:30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</row>
    <row r="280" spans="2:30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</row>
    <row r="281" spans="2:30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</row>
    <row r="282" spans="2:30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</row>
    <row r="283" spans="2:30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</row>
    <row r="284" spans="2:30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</row>
    <row r="285" spans="2:30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</row>
    <row r="286" spans="2:30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</row>
    <row r="287" spans="2:30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</row>
    <row r="288" spans="2:30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</row>
    <row r="289" spans="2:30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</row>
    <row r="290" spans="2:30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</row>
    <row r="291" spans="2:30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</row>
    <row r="292" spans="2:30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</row>
    <row r="293" spans="2:30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</row>
    <row r="294" spans="2:30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</row>
    <row r="295" spans="2:30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</row>
    <row r="296" spans="2:30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</row>
    <row r="297" spans="2:30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</row>
    <row r="298" spans="2:30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</row>
    <row r="299" spans="2:30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</row>
    <row r="300" spans="2:30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</row>
    <row r="301" spans="2:30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</row>
    <row r="302" spans="2:30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</row>
    <row r="303" spans="2:30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</row>
    <row r="304" spans="2:30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</row>
    <row r="305" spans="2:30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</row>
    <row r="306" spans="2:30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</row>
    <row r="307" spans="2:30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</row>
    <row r="308" spans="2:30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</row>
    <row r="309" spans="2:30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</row>
    <row r="310" spans="2:30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</row>
    <row r="311" spans="2:30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</row>
    <row r="312" spans="2:30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</row>
    <row r="313" spans="2:30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</row>
    <row r="314" spans="2:30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</row>
    <row r="315" spans="2:30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</row>
    <row r="316" spans="2:30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</row>
    <row r="317" spans="2:30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</row>
    <row r="318" spans="2:30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</row>
    <row r="319" spans="2:30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</row>
    <row r="320" spans="2:30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</row>
    <row r="321" spans="2:30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</row>
    <row r="322" spans="2:30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</row>
    <row r="323" spans="2:30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</row>
    <row r="324" spans="2:30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</row>
    <row r="325" spans="2:30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</row>
    <row r="326" spans="2:30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</row>
    <row r="327" spans="2:30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</row>
    <row r="328" spans="2:30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</row>
    <row r="329" spans="2:30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</row>
    <row r="330" spans="2:30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</row>
    <row r="331" spans="2:30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</row>
    <row r="332" spans="2:30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</row>
    <row r="333" spans="2:30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</row>
    <row r="334" spans="2:30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</row>
    <row r="335" spans="2:30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</row>
    <row r="336" spans="2:30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B1:AJ514"/>
  <sheetViews>
    <sheetView workbookViewId="0">
      <pane xSplit="1" topLeftCell="B1" activePane="topRight" state="frozen"/>
      <selection pane="topRight" activeCell="D9" sqref="D9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6" width="6.90625" customWidth="1"/>
    <col min="8" max="8" width="7.0898437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7.6328125" customWidth="1"/>
    <col min="15" max="15" width="7.08984375" customWidth="1"/>
    <col min="16" max="16" width="7.36328125" customWidth="1"/>
    <col min="17" max="17" width="6.36328125" customWidth="1"/>
    <col min="18" max="18" width="6.453125" customWidth="1"/>
    <col min="19" max="19" width="6.6328125" customWidth="1"/>
    <col min="23" max="23" width="7.6328125" customWidth="1"/>
    <col min="24" max="24" width="6.90625" customWidth="1"/>
    <col min="25" max="25" width="8.08984375" customWidth="1"/>
    <col min="26" max="26" width="7.36328125" customWidth="1"/>
    <col min="28" max="28" width="15.54296875" customWidth="1"/>
    <col min="29" max="30" width="7.6328125" customWidth="1"/>
    <col min="31" max="31" width="9.36328125" customWidth="1"/>
  </cols>
  <sheetData>
    <row r="1" spans="2:36" ht="10.5" customHeight="1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</row>
    <row r="2" spans="2:36">
      <c r="B2" s="74" t="s">
        <v>226</v>
      </c>
      <c r="D2" s="74" t="s">
        <v>19</v>
      </c>
      <c r="J2" s="74" t="s">
        <v>293</v>
      </c>
      <c r="T2" s="38"/>
      <c r="U2" s="38"/>
      <c r="V2" s="38"/>
      <c r="W2" s="461"/>
      <c r="X2" s="38"/>
      <c r="Y2" s="38"/>
      <c r="Z2" s="38"/>
      <c r="AA2" s="38"/>
      <c r="AB2" s="38"/>
      <c r="AC2" s="38"/>
      <c r="AD2" s="38"/>
      <c r="AE2" s="38"/>
      <c r="AF2" s="38"/>
      <c r="AH2" s="38"/>
      <c r="AI2" s="38"/>
      <c r="AJ2" s="38"/>
    </row>
    <row r="3" spans="2:36" ht="13.5" customHeight="1">
      <c r="B3" s="355"/>
      <c r="C3" s="2789"/>
      <c r="D3" s="1393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993" t="s">
        <v>396</v>
      </c>
      <c r="T3" s="94"/>
      <c r="U3" s="94"/>
      <c r="V3" s="70"/>
      <c r="W3" s="38"/>
      <c r="X3" s="72"/>
      <c r="Y3" s="70"/>
      <c r="Z3" s="38"/>
      <c r="AA3" s="38"/>
      <c r="AB3" s="38"/>
      <c r="AC3" s="38"/>
      <c r="AD3" s="38"/>
      <c r="AE3" s="38"/>
      <c r="AF3" s="38"/>
      <c r="AG3" s="38"/>
      <c r="AI3" s="38"/>
      <c r="AJ3" s="38"/>
    </row>
    <row r="4" spans="2:36" ht="13.5" customHeight="1">
      <c r="B4" s="778"/>
      <c r="C4" s="2793"/>
      <c r="D4" s="1435" t="s">
        <v>213</v>
      </c>
      <c r="E4" s="2924" t="s">
        <v>292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9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38"/>
      <c r="AD4" s="38"/>
      <c r="AE4" s="38"/>
      <c r="AF4" s="38"/>
      <c r="AG4" s="38"/>
      <c r="AI4" s="38"/>
      <c r="AJ4" s="38"/>
    </row>
    <row r="5" spans="2:36" ht="14.4" customHeight="1">
      <c r="B5" s="778"/>
      <c r="C5" s="2795" t="s">
        <v>24</v>
      </c>
      <c r="D5" s="1435" t="s">
        <v>21</v>
      </c>
      <c r="E5" s="2796" t="s">
        <v>228</v>
      </c>
      <c r="F5" s="2796"/>
      <c r="G5" s="2796"/>
      <c r="H5" s="2796"/>
      <c r="I5" t="s">
        <v>227</v>
      </c>
      <c r="K5" s="2796"/>
      <c r="L5" s="156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994" t="s">
        <v>397</v>
      </c>
      <c r="T5" s="94"/>
      <c r="U5" s="94"/>
      <c r="V5" s="72"/>
      <c r="W5" s="38"/>
      <c r="X5" s="72"/>
      <c r="Y5" s="70"/>
      <c r="Z5" s="38"/>
      <c r="AA5" s="38"/>
      <c r="AB5" s="38"/>
      <c r="AC5" s="38"/>
      <c r="AD5" s="38"/>
      <c r="AE5" s="2799"/>
      <c r="AF5" s="38"/>
      <c r="AG5" s="38"/>
      <c r="AI5" s="38"/>
      <c r="AJ5" s="38"/>
    </row>
    <row r="6" spans="2:36">
      <c r="B6" s="778" t="s">
        <v>214</v>
      </c>
      <c r="C6" s="2793"/>
      <c r="D6" s="1435" t="s">
        <v>38</v>
      </c>
      <c r="E6" s="2800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800" t="s">
        <v>36</v>
      </c>
      <c r="O6" s="1435">
        <v>10</v>
      </c>
      <c r="P6" s="1435" t="s">
        <v>37</v>
      </c>
      <c r="Q6" s="1435" t="s">
        <v>26</v>
      </c>
      <c r="R6" s="2995" t="s">
        <v>398</v>
      </c>
      <c r="T6" s="94"/>
      <c r="U6" s="94"/>
      <c r="V6" s="72"/>
      <c r="W6" s="38"/>
      <c r="X6" s="72"/>
      <c r="Y6" s="70"/>
      <c r="Z6" s="38"/>
      <c r="AA6" s="38"/>
      <c r="AB6" s="38"/>
      <c r="AC6" s="397"/>
      <c r="AD6" s="38"/>
      <c r="AE6" s="2799"/>
      <c r="AF6" s="38"/>
      <c r="AI6" s="38"/>
      <c r="AJ6" s="38"/>
    </row>
    <row r="7" spans="2:36" ht="12" customHeight="1">
      <c r="B7" s="778"/>
      <c r="C7" s="2795" t="s">
        <v>215</v>
      </c>
      <c r="D7" s="1435" t="s">
        <v>216</v>
      </c>
      <c r="E7" s="2803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2803" t="s">
        <v>39</v>
      </c>
      <c r="O7" s="1435" t="s">
        <v>395</v>
      </c>
      <c r="P7" s="1435" t="s">
        <v>206</v>
      </c>
      <c r="Q7" s="1435">
        <v>10</v>
      </c>
      <c r="R7" s="2995"/>
      <c r="T7" s="94"/>
      <c r="U7" s="94"/>
      <c r="V7" s="70"/>
      <c r="W7" s="38"/>
      <c r="X7" s="72"/>
      <c r="Y7" s="70"/>
      <c r="Z7" s="38"/>
      <c r="AA7" s="38"/>
      <c r="AB7" s="38"/>
      <c r="AC7" s="397"/>
      <c r="AD7" s="38"/>
      <c r="AE7" s="2804"/>
      <c r="AF7" s="38"/>
      <c r="AI7" s="38"/>
      <c r="AJ7" s="38"/>
    </row>
    <row r="8" spans="2:36" ht="14.25" customHeight="1">
      <c r="B8" s="778"/>
      <c r="C8" s="2793"/>
      <c r="D8" s="2902">
        <v>0.45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1435"/>
      <c r="P8" s="1435" t="s">
        <v>207</v>
      </c>
      <c r="Q8" s="1435" t="s">
        <v>395</v>
      </c>
      <c r="R8" s="2996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2811"/>
      <c r="AD8" s="38"/>
      <c r="AE8" s="2804"/>
      <c r="AF8" s="38"/>
      <c r="AI8" s="38"/>
      <c r="AJ8" s="38"/>
    </row>
    <row r="9" spans="2:36">
      <c r="B9" s="2812">
        <v>1</v>
      </c>
      <c r="C9" s="2813" t="s">
        <v>217</v>
      </c>
      <c r="D9" s="2814">
        <f>(R9/100)*45</f>
        <v>36</v>
      </c>
      <c r="E9" s="2815">
        <f>'7-11л. РАСКЛАДКА'!Y13</f>
        <v>30</v>
      </c>
      <c r="F9" s="2903">
        <f>'7-11л. РАСКЛАДКА'!Y71</f>
        <v>40</v>
      </c>
      <c r="G9" s="2903">
        <f>'7-11л. РАСКЛАДКА'!Y130</f>
        <v>30</v>
      </c>
      <c r="H9" s="2903">
        <f>'7-11л. РАСКЛАДКА'!Y186</f>
        <v>50</v>
      </c>
      <c r="I9" s="2903">
        <f>'7-11л. РАСКЛАДКА'!Y243</f>
        <v>20</v>
      </c>
      <c r="J9" s="2903">
        <f>'7-11л. РАСКЛАДКА'!Y299</f>
        <v>30</v>
      </c>
      <c r="K9" s="2903">
        <f>'7-11л. РАСКЛАДКА'!Y355</f>
        <v>30</v>
      </c>
      <c r="L9" s="2903">
        <f>'7-11л. РАСКЛАДКА'!Y408</f>
        <v>50</v>
      </c>
      <c r="M9" s="2903">
        <f>'7-11л. РАСКЛАДКА'!Y462</f>
        <v>30</v>
      </c>
      <c r="N9" s="2817">
        <f>'7-11л. РАСКЛАДКА'!Y515</f>
        <v>50</v>
      </c>
      <c r="O9" s="2818">
        <f t="shared" ref="O9:O44" si="0">E9+F9+G9+H9+I9+J9+K9+L9+M9+N9</f>
        <v>360</v>
      </c>
      <c r="P9" s="2957">
        <f>(O9*100/Q9)-100</f>
        <v>0</v>
      </c>
      <c r="Q9" s="2958">
        <f>(R9*45/100)*10</f>
        <v>360</v>
      </c>
      <c r="R9" s="2997">
        <v>80</v>
      </c>
      <c r="T9" s="270"/>
      <c r="U9" s="72"/>
      <c r="V9" s="72"/>
      <c r="W9" s="303"/>
      <c r="X9" s="38"/>
      <c r="Y9" s="38"/>
      <c r="Z9" s="38"/>
      <c r="AA9" s="2822"/>
      <c r="AB9" s="70"/>
      <c r="AC9" s="2823"/>
      <c r="AD9" s="38"/>
      <c r="AE9" s="2883"/>
      <c r="AF9" s="38"/>
      <c r="AI9" s="38"/>
      <c r="AJ9" s="38"/>
    </row>
    <row r="10" spans="2:36">
      <c r="B10" s="1419">
        <v>2</v>
      </c>
      <c r="C10" s="1048" t="s">
        <v>41</v>
      </c>
      <c r="D10" s="2825">
        <f t="shared" ref="D10:D44" si="1">(R10/100)*45</f>
        <v>67.5</v>
      </c>
      <c r="E10" s="2815">
        <f>'7-11л. РАСКЛАДКА'!Y14</f>
        <v>80</v>
      </c>
      <c r="F10" s="2903">
        <f>'7-11л. РАСКЛАДКА'!Y72</f>
        <v>59.1</v>
      </c>
      <c r="G10" s="2903">
        <f>'7-11л. РАСКЛАДКА'!Y131</f>
        <v>70</v>
      </c>
      <c r="H10" s="2903">
        <f>'7-11л. РАСКЛАДКА'!Y187</f>
        <v>60.8</v>
      </c>
      <c r="I10" s="2903">
        <f>'7-11л. РАСКЛАДКА'!Y244</f>
        <v>50</v>
      </c>
      <c r="J10" s="2903">
        <f>'7-11л. РАСКЛАДКА'!Y300</f>
        <v>86.2</v>
      </c>
      <c r="K10" s="2903">
        <f>'7-11л. РАСКЛАДКА'!Y356</f>
        <v>60</v>
      </c>
      <c r="L10" s="2903">
        <f>'7-11л. РАСКЛАДКА'!Y409</f>
        <v>74.400000000000006</v>
      </c>
      <c r="M10" s="2903">
        <f>'7-11л. РАСКЛАДКА'!Y463</f>
        <v>84.5</v>
      </c>
      <c r="N10" s="2817">
        <f>'7-11л. РАСКЛАДКА'!Y516</f>
        <v>50</v>
      </c>
      <c r="O10" s="2826">
        <f t="shared" si="0"/>
        <v>675</v>
      </c>
      <c r="P10" s="2949">
        <f t="shared" ref="P10:P44" si="2">(O10*100/Q10)-100</f>
        <v>0</v>
      </c>
      <c r="Q10" s="2998">
        <f t="shared" ref="Q10:Q44" si="3">(R10*45/100)*10</f>
        <v>675</v>
      </c>
      <c r="R10" s="2999">
        <v>150</v>
      </c>
      <c r="T10" s="2831"/>
      <c r="U10" s="2830"/>
      <c r="V10" s="72"/>
      <c r="W10" s="38"/>
      <c r="X10" s="38"/>
      <c r="Y10" s="38"/>
      <c r="Z10" s="38"/>
      <c r="AA10" s="2822"/>
      <c r="AB10" s="70"/>
      <c r="AC10" s="2823"/>
      <c r="AD10" s="38"/>
      <c r="AE10" s="2883"/>
      <c r="AF10" s="38"/>
      <c r="AI10" s="38"/>
      <c r="AJ10" s="38"/>
    </row>
    <row r="11" spans="2:36">
      <c r="B11" s="1419">
        <v>3</v>
      </c>
      <c r="C11" s="1048" t="s">
        <v>42</v>
      </c>
      <c r="D11" s="2825">
        <f t="shared" si="1"/>
        <v>6.75</v>
      </c>
      <c r="E11" s="2815">
        <f>'7-11л. РАСКЛАДКА'!Y15</f>
        <v>3.38</v>
      </c>
      <c r="F11" s="2903">
        <f>'7-11л. РАСКЛАДКА'!Y73</f>
        <v>10.25</v>
      </c>
      <c r="G11" s="2903">
        <f>'7-11л. РАСКЛАДКА'!Y132</f>
        <v>2</v>
      </c>
      <c r="H11" s="2903">
        <f>'7-11л. РАСКЛАДКА'!Y188</f>
        <v>16.53</v>
      </c>
      <c r="I11" s="2903">
        <f>'7-11л. РАСКЛАДКА'!Y245</f>
        <v>16.2</v>
      </c>
      <c r="J11" s="2903">
        <f>'7-11л. РАСКЛАДКА'!Y301</f>
        <v>3.6</v>
      </c>
      <c r="K11" s="2903">
        <f>'7-11л. РАСКЛАДКА'!Y357</f>
        <v>6.9</v>
      </c>
      <c r="L11" s="2903">
        <f>'7-11л. РАСКЛАДКА'!Y410</f>
        <v>8.84</v>
      </c>
      <c r="M11" s="2903">
        <f>'7-11л. РАСКЛАДКА'!Y464</f>
        <v>0.9</v>
      </c>
      <c r="N11" s="2817">
        <f>'7-11л. РАСКЛАДКА'!Y517</f>
        <v>14.370000000000001</v>
      </c>
      <c r="O11" s="2826">
        <f t="shared" si="0"/>
        <v>82.970000000000013</v>
      </c>
      <c r="P11" s="2963">
        <f t="shared" si="2"/>
        <v>22.918518518518539</v>
      </c>
      <c r="Q11" s="2998">
        <f t="shared" si="3"/>
        <v>67.5</v>
      </c>
      <c r="R11" s="2999">
        <v>15</v>
      </c>
      <c r="T11" s="270"/>
      <c r="U11" s="2830"/>
      <c r="V11" s="72"/>
      <c r="W11" s="38"/>
      <c r="X11" s="38"/>
      <c r="Y11" s="38"/>
      <c r="Z11" s="38"/>
      <c r="AA11" s="2822"/>
      <c r="AB11" s="70"/>
      <c r="AC11" s="2823"/>
      <c r="AD11" s="38"/>
      <c r="AE11" s="2884"/>
      <c r="AF11" s="38"/>
      <c r="AI11" s="38"/>
      <c r="AJ11" s="38"/>
    </row>
    <row r="12" spans="2:36">
      <c r="B12" s="1419">
        <v>4</v>
      </c>
      <c r="C12" s="1048" t="s">
        <v>43</v>
      </c>
      <c r="D12" s="2825">
        <f t="shared" si="1"/>
        <v>20.25</v>
      </c>
      <c r="E12" s="2815">
        <f>'7-11л. РАСКЛАДКА'!Y16</f>
        <v>0</v>
      </c>
      <c r="F12" s="2903">
        <f>'7-11л. РАСКЛАДКА'!Y74</f>
        <v>0</v>
      </c>
      <c r="G12" s="2903">
        <f>'7-11л. РАСКЛАДКА'!Y133</f>
        <v>43.3</v>
      </c>
      <c r="H12" s="2903">
        <f>'7-11л. РАСКЛАДКА'!Y189</f>
        <v>0</v>
      </c>
      <c r="I12" s="2903">
        <f>'7-11л. РАСКЛАДКА'!Y246</f>
        <v>11.8</v>
      </c>
      <c r="J12" s="2903">
        <f>'7-11л. РАСКЛАДКА'!Y302</f>
        <v>13.4</v>
      </c>
      <c r="K12" s="2903">
        <f>'7-11л. РАСКЛАДКА'!Y358</f>
        <v>45.5</v>
      </c>
      <c r="L12" s="2903">
        <f>'7-11л. РАСКЛАДКА'!Y411</f>
        <v>16</v>
      </c>
      <c r="M12" s="2903">
        <f>'7-11л. РАСКЛАДКА'!Y465</f>
        <v>23</v>
      </c>
      <c r="N12" s="2817">
        <f>'7-11л. РАСКЛАДКА'!Y518</f>
        <v>41.4</v>
      </c>
      <c r="O12" s="2826">
        <f t="shared" si="0"/>
        <v>194.4</v>
      </c>
      <c r="P12" s="2963">
        <f t="shared" si="2"/>
        <v>-4</v>
      </c>
      <c r="Q12" s="2998">
        <f t="shared" si="3"/>
        <v>202.5</v>
      </c>
      <c r="R12" s="2999">
        <v>45</v>
      </c>
      <c r="T12" s="3000"/>
      <c r="U12" s="2830"/>
      <c r="V12" s="72"/>
      <c r="W12" s="38"/>
      <c r="X12" s="38"/>
      <c r="Y12" s="38"/>
      <c r="Z12" s="38"/>
      <c r="AA12" s="2822"/>
      <c r="AB12" s="70"/>
      <c r="AC12" s="2823"/>
      <c r="AD12" s="38"/>
      <c r="AE12" s="2883"/>
      <c r="AF12" s="38"/>
      <c r="AG12" s="38"/>
      <c r="AI12" s="38"/>
      <c r="AJ12" s="38"/>
    </row>
    <row r="13" spans="2:36">
      <c r="B13" s="1419">
        <v>5</v>
      </c>
      <c r="C13" s="1048" t="s">
        <v>44</v>
      </c>
      <c r="D13" s="2825">
        <f t="shared" si="1"/>
        <v>6.75</v>
      </c>
      <c r="E13" s="2815">
        <f>'7-11л. РАСКЛАДКА'!Y17</f>
        <v>0</v>
      </c>
      <c r="F13" s="2903">
        <f>'7-11л. РАСКЛАДКА'!Y75</f>
        <v>15</v>
      </c>
      <c r="G13" s="2903">
        <f>'7-11л. РАСКЛАДКА'!Y134</f>
        <v>0</v>
      </c>
      <c r="H13" s="2903">
        <f>'7-11л. РАСКЛАДКА'!Y190</f>
        <v>0</v>
      </c>
      <c r="I13" s="2903">
        <f>'7-11л. РАСКЛАДКА'!Y247</f>
        <v>42.5</v>
      </c>
      <c r="J13" s="2903">
        <f>'7-11л. РАСКЛАДКА'!Y303</f>
        <v>10</v>
      </c>
      <c r="K13" s="2903">
        <f>'7-11л. РАСКЛАДКА'!Y359</f>
        <v>0</v>
      </c>
      <c r="L13" s="2903">
        <f>'7-11л. РАСКЛАДКА'!Y412</f>
        <v>0</v>
      </c>
      <c r="M13" s="2903">
        <f>'7-11л. РАСКЛАДКА'!Y466</f>
        <v>0</v>
      </c>
      <c r="N13" s="2817">
        <f>'7-11л. РАСКЛАДКА'!Y519</f>
        <v>0</v>
      </c>
      <c r="O13" s="2826">
        <f t="shared" si="0"/>
        <v>67.5</v>
      </c>
      <c r="P13" s="2949">
        <f t="shared" si="2"/>
        <v>0</v>
      </c>
      <c r="Q13" s="2998">
        <f t="shared" si="3"/>
        <v>67.5</v>
      </c>
      <c r="R13" s="2999">
        <v>15</v>
      </c>
      <c r="T13" s="270"/>
      <c r="U13" s="2830"/>
      <c r="V13" s="72"/>
      <c r="W13" s="38"/>
      <c r="X13" s="38"/>
      <c r="Y13" s="38"/>
      <c r="Z13" s="38"/>
      <c r="AA13" s="2822"/>
      <c r="AB13" s="70"/>
      <c r="AC13" s="2823"/>
      <c r="AD13" s="38"/>
      <c r="AE13" s="2885"/>
      <c r="AF13" s="38"/>
      <c r="AG13" s="38"/>
      <c r="AI13" s="38"/>
      <c r="AJ13" s="38"/>
    </row>
    <row r="14" spans="2:36">
      <c r="B14" s="1419">
        <v>6</v>
      </c>
      <c r="C14" s="1048" t="s">
        <v>45</v>
      </c>
      <c r="D14" s="2836">
        <f t="shared" si="1"/>
        <v>84.15</v>
      </c>
      <c r="E14" s="2837">
        <f>'7-11л. РАСКЛАДКА'!Y18</f>
        <v>88</v>
      </c>
      <c r="F14" s="2838">
        <f>'7-11л. РАСКЛАДКА'!Y76</f>
        <v>115</v>
      </c>
      <c r="G14" s="2838">
        <f>'7-11л. РАСКЛАДКА'!Y135</f>
        <v>0</v>
      </c>
      <c r="H14" s="2838">
        <f>'7-11л. РАСКЛАДКА'!Y191</f>
        <v>145.30000000000001</v>
      </c>
      <c r="I14" s="2838">
        <f>'7-11л. РАСКЛАДКА'!Y248</f>
        <v>83.7</v>
      </c>
      <c r="J14" s="2838">
        <f>'7-11л. РАСКЛАДКА'!Y304</f>
        <v>155.27000000000001</v>
      </c>
      <c r="K14" s="2838">
        <f>'7-11л. РАСКЛАДКА'!Y360</f>
        <v>67</v>
      </c>
      <c r="L14" s="2838">
        <f>'7-11л. РАСКЛАДКА'!Y413</f>
        <v>66.150000000000006</v>
      </c>
      <c r="M14" s="2838">
        <f>'7-11л. РАСКЛАДКА'!Y467</f>
        <v>124.86</v>
      </c>
      <c r="N14" s="2839">
        <f>'7-11л. РАСКЛАДКА'!Y520</f>
        <v>16</v>
      </c>
      <c r="O14" s="2840">
        <f t="shared" si="0"/>
        <v>861.28</v>
      </c>
      <c r="P14" s="2968">
        <f t="shared" si="2"/>
        <v>2.3505644682115303</v>
      </c>
      <c r="Q14" s="3001">
        <f t="shared" si="3"/>
        <v>841.5</v>
      </c>
      <c r="R14" s="2999">
        <v>187</v>
      </c>
      <c r="T14" s="270"/>
      <c r="U14" s="2830"/>
      <c r="V14" s="72"/>
      <c r="W14" s="38"/>
      <c r="X14" s="38"/>
      <c r="Y14" s="38"/>
      <c r="Z14" s="38"/>
      <c r="AA14" s="2822"/>
      <c r="AB14" s="70"/>
      <c r="AC14" s="2823"/>
      <c r="AD14" s="38"/>
      <c r="AE14" s="2885"/>
      <c r="AF14" s="38"/>
      <c r="AG14" s="38"/>
      <c r="AI14" s="38"/>
      <c r="AJ14" s="38"/>
    </row>
    <row r="15" spans="2:36" ht="13.5" customHeight="1">
      <c r="B15" s="2843">
        <v>7</v>
      </c>
      <c r="C15" s="956" t="s">
        <v>951</v>
      </c>
      <c r="D15" s="2836">
        <f t="shared" si="1"/>
        <v>113.4</v>
      </c>
      <c r="E15" s="2844">
        <f>'7-11л. РАСКЛАДКА'!Y19</f>
        <v>157.07999999999998</v>
      </c>
      <c r="F15" s="2845">
        <f>'7-11л. РАСКЛАДКА'!Y77</f>
        <v>195.85000000000002</v>
      </c>
      <c r="G15" s="2844">
        <f>'7-11л. РАСКЛАДКА'!Y136</f>
        <v>242.40000000000003</v>
      </c>
      <c r="H15" s="2845">
        <f>'7-11л. РАСКЛАДКА'!Y192</f>
        <v>124.07000000000002</v>
      </c>
      <c r="I15" s="2844">
        <f>'7-11л. РАСКЛАДКА'!Y249</f>
        <v>103.35999999999999</v>
      </c>
      <c r="J15" s="2845">
        <f>'7-11л. РАСКЛАДКА'!Y305</f>
        <v>197.24</v>
      </c>
      <c r="K15" s="2844">
        <f>'7-11л. РАСКЛАДКА'!Y361</f>
        <v>156.33999999999997</v>
      </c>
      <c r="L15" s="2845">
        <f>'7-11л. РАСКЛАДКА'!Y414</f>
        <v>184.19599999999997</v>
      </c>
      <c r="M15" s="2845">
        <f>'7-11л. РАСКЛАДКА'!Y468</f>
        <v>120.8</v>
      </c>
      <c r="N15" s="2844">
        <f>'7-11л. РАСКЛАДКА'!Y521</f>
        <v>172.12</v>
      </c>
      <c r="O15" s="2843">
        <f t="shared" si="0"/>
        <v>1653.4560000000001</v>
      </c>
      <c r="P15" s="3002">
        <f t="shared" si="2"/>
        <v>45.807407407407425</v>
      </c>
      <c r="Q15" s="2975">
        <f t="shared" si="3"/>
        <v>1134</v>
      </c>
      <c r="R15" s="3003">
        <v>252</v>
      </c>
      <c r="T15" s="270"/>
      <c r="U15" s="2830"/>
      <c r="V15" s="72"/>
      <c r="W15" s="38"/>
      <c r="X15" s="38"/>
      <c r="Y15" s="38"/>
      <c r="Z15" s="38"/>
      <c r="AA15" s="2822"/>
      <c r="AB15" s="70"/>
      <c r="AC15" s="2823"/>
      <c r="AD15" s="38"/>
      <c r="AE15" s="2885"/>
      <c r="AF15" s="38"/>
      <c r="AG15" s="38"/>
      <c r="AI15" s="38"/>
      <c r="AJ15" s="38"/>
    </row>
    <row r="16" spans="2:36" ht="11.25" customHeight="1">
      <c r="B16" s="2848"/>
      <c r="C16" s="2849" t="s">
        <v>952</v>
      </c>
      <c r="D16" s="2850">
        <f t="shared" si="1"/>
        <v>12.600000000000001</v>
      </c>
      <c r="E16" s="2851">
        <f>'7-11л. РАСКЛАДКА'!Y20</f>
        <v>60</v>
      </c>
      <c r="F16" s="2816">
        <f>'7-11л. РАСКЛАДКА'!Y78</f>
        <v>0</v>
      </c>
      <c r="G16" s="2851">
        <f>'7-11л. РАСКЛАДКА'!Y137</f>
        <v>0</v>
      </c>
      <c r="H16" s="2816">
        <f>'7-11л. РАСКЛАДКА'!Y193</f>
        <v>0</v>
      </c>
      <c r="I16" s="2851">
        <f>'7-11л. РАСКЛАДКА'!Y250</f>
        <v>0</v>
      </c>
      <c r="J16" s="2816">
        <f>'7-11л. РАСКЛАДКА'!Y306</f>
        <v>48.6</v>
      </c>
      <c r="K16" s="2851">
        <f>'7-11л. РАСКЛАДКА'!Y362</f>
        <v>0</v>
      </c>
      <c r="L16" s="2816">
        <f>'7-11л. РАСКЛАДКА'!Y415</f>
        <v>0</v>
      </c>
      <c r="M16" s="2816">
        <f>'7-11л. РАСКЛАДКА'!Y469</f>
        <v>0</v>
      </c>
      <c r="N16" s="2851">
        <f>'7-11л. РАСКЛАДКА'!Y522</f>
        <v>0</v>
      </c>
      <c r="O16" s="2848">
        <f t="shared" si="0"/>
        <v>108.6</v>
      </c>
      <c r="P16" s="3004">
        <f t="shared" si="2"/>
        <v>-13.80952380952381</v>
      </c>
      <c r="Q16" s="2981">
        <f t="shared" si="3"/>
        <v>126</v>
      </c>
      <c r="R16" s="3005">
        <v>28</v>
      </c>
      <c r="T16" s="270"/>
      <c r="U16" s="2830"/>
      <c r="V16" s="72"/>
      <c r="W16" s="38"/>
      <c r="X16" s="38"/>
      <c r="Y16" s="38"/>
      <c r="Z16" s="38"/>
      <c r="AA16" s="2822"/>
      <c r="AB16" s="70"/>
      <c r="AC16" s="2823"/>
      <c r="AD16" s="38"/>
      <c r="AE16" s="2885"/>
      <c r="AF16" s="38"/>
      <c r="AG16" s="38"/>
      <c r="AI16" s="38"/>
      <c r="AJ16" s="38"/>
    </row>
    <row r="17" spans="2:36">
      <c r="B17" s="1419">
        <v>8</v>
      </c>
      <c r="C17" s="1048" t="s">
        <v>218</v>
      </c>
      <c r="D17" s="2850">
        <f t="shared" si="1"/>
        <v>83.25</v>
      </c>
      <c r="E17" s="2815">
        <f>'7-11л. РАСКЛАДКА'!Y21</f>
        <v>140</v>
      </c>
      <c r="F17" s="2816">
        <f>'7-11л. РАСКЛАДКА'!Y79</f>
        <v>12</v>
      </c>
      <c r="G17" s="2816">
        <f>'7-11л. РАСКЛАДКА'!Y138</f>
        <v>106</v>
      </c>
      <c r="H17" s="2816">
        <f>'7-11л. РАСКЛАДКА'!Y194</f>
        <v>127</v>
      </c>
      <c r="I17" s="2816">
        <f>'7-11л. РАСКЛАДКА'!Y251</f>
        <v>105</v>
      </c>
      <c r="J17" s="2816">
        <f>'7-11л. РАСКЛАДКА'!Y307</f>
        <v>0</v>
      </c>
      <c r="K17" s="2816">
        <f>'7-11л. РАСКЛАДКА'!Y363</f>
        <v>100</v>
      </c>
      <c r="L17" s="2816">
        <f>'7-11л. РАСКЛАДКА'!Y416</f>
        <v>2.5</v>
      </c>
      <c r="M17" s="2816">
        <f>'7-11л. РАСКЛАДКА'!Y470</f>
        <v>120</v>
      </c>
      <c r="N17" s="2817">
        <f>'7-11л. РАСКЛАДКА'!Y523</f>
        <v>120</v>
      </c>
      <c r="O17" s="2853">
        <f t="shared" si="0"/>
        <v>832.5</v>
      </c>
      <c r="P17" s="2983">
        <f t="shared" si="2"/>
        <v>0</v>
      </c>
      <c r="Q17" s="2961">
        <f t="shared" si="3"/>
        <v>832.5</v>
      </c>
      <c r="R17" s="2999">
        <v>185</v>
      </c>
      <c r="T17" s="270"/>
      <c r="U17" s="2830"/>
      <c r="V17" s="72"/>
      <c r="W17" s="38"/>
      <c r="X17" s="38"/>
      <c r="Y17" s="38"/>
      <c r="Z17" s="38"/>
      <c r="AA17" s="2822"/>
      <c r="AB17" s="70"/>
      <c r="AC17" s="2823"/>
      <c r="AD17" s="38"/>
      <c r="AE17" s="2885"/>
      <c r="AF17" s="38"/>
      <c r="AG17" s="38"/>
      <c r="AI17" s="38"/>
      <c r="AJ17" s="38"/>
    </row>
    <row r="18" spans="2:36">
      <c r="B18" s="1419">
        <v>9</v>
      </c>
      <c r="C18" s="1048" t="s">
        <v>104</v>
      </c>
      <c r="D18" s="2825">
        <f t="shared" si="1"/>
        <v>6.75</v>
      </c>
      <c r="E18" s="2815">
        <f>'7-11л. РАСКЛАДКА'!Y22</f>
        <v>0</v>
      </c>
      <c r="F18" s="2903">
        <f>'7-11л. РАСКЛАДКА'!Y80</f>
        <v>25</v>
      </c>
      <c r="G18" s="2903">
        <f>'7-11л. РАСКЛАДКА'!Y139</f>
        <v>0</v>
      </c>
      <c r="H18" s="2903">
        <f>'7-11л. РАСКЛАДКА'!Y195</f>
        <v>0</v>
      </c>
      <c r="I18" s="2903">
        <f>'7-11л. РАСКЛАДКА'!Y252</f>
        <v>0</v>
      </c>
      <c r="J18" s="2903">
        <f>'7-11л. РАСКЛАДКА'!Y308</f>
        <v>15</v>
      </c>
      <c r="K18" s="2903">
        <f>'7-11л. РАСКЛАДКА'!Y364</f>
        <v>0</v>
      </c>
      <c r="L18" s="2903">
        <f>'7-11л. РАСКЛАДКА'!Y417</f>
        <v>11.25</v>
      </c>
      <c r="M18" s="2903">
        <f>'7-11л. РАСКЛАДКА'!Y471</f>
        <v>25</v>
      </c>
      <c r="N18" s="2817">
        <f>'7-11л. РАСКЛАДКА'!Y524</f>
        <v>0</v>
      </c>
      <c r="O18" s="2826">
        <f t="shared" si="0"/>
        <v>76.25</v>
      </c>
      <c r="P18" s="2949">
        <f t="shared" si="2"/>
        <v>12.962962962962962</v>
      </c>
      <c r="Q18" s="2998">
        <f t="shared" si="3"/>
        <v>67.5</v>
      </c>
      <c r="R18" s="2999">
        <v>15</v>
      </c>
      <c r="T18" s="270"/>
      <c r="U18" s="2830"/>
      <c r="V18" s="72"/>
      <c r="W18" s="38"/>
      <c r="X18" s="38"/>
      <c r="Y18" s="38"/>
      <c r="Z18" s="38"/>
      <c r="AA18" s="2822"/>
      <c r="AB18" s="70"/>
      <c r="AC18" s="2823"/>
      <c r="AD18" s="38"/>
      <c r="AE18" s="2885"/>
      <c r="AF18" s="38"/>
      <c r="AG18" s="38"/>
      <c r="AI18" s="38"/>
      <c r="AJ18" s="38"/>
    </row>
    <row r="19" spans="2:36">
      <c r="B19" s="1419">
        <v>10</v>
      </c>
      <c r="C19" s="2856" t="s">
        <v>490</v>
      </c>
      <c r="D19" s="2825">
        <f t="shared" si="1"/>
        <v>90</v>
      </c>
      <c r="E19" s="2815">
        <f>'7-11л. РАСКЛАДКА'!Y23</f>
        <v>200</v>
      </c>
      <c r="F19" s="2903">
        <f>'7-11л. РАСКЛАДКА'!Y81</f>
        <v>0</v>
      </c>
      <c r="G19" s="2903">
        <f>'7-11л. РАСКЛАДКА'!Y140</f>
        <v>0</v>
      </c>
      <c r="H19" s="2903">
        <f>'7-11л. РАСКЛАДКА'!Y196</f>
        <v>200</v>
      </c>
      <c r="I19" s="2903">
        <f>'7-11л. РАСКЛАДКА'!Y253</f>
        <v>0</v>
      </c>
      <c r="J19" s="2903">
        <f>'7-11л. РАСКЛАДКА'!Y309</f>
        <v>200</v>
      </c>
      <c r="K19" s="2903">
        <f>'7-11л. РАСКЛАДКА'!Y365</f>
        <v>0</v>
      </c>
      <c r="L19" s="2903">
        <f>'7-11л. РАСКЛАДКА'!Y418</f>
        <v>300</v>
      </c>
      <c r="M19" s="2903">
        <f>'7-11л. РАСКЛАДКА'!Y472</f>
        <v>0</v>
      </c>
      <c r="N19" s="2817">
        <f>'7-11л. РАСКЛАДКА'!Y525</f>
        <v>0</v>
      </c>
      <c r="O19" s="2826">
        <f t="shared" si="0"/>
        <v>900</v>
      </c>
      <c r="P19" s="2949">
        <f t="shared" si="2"/>
        <v>0</v>
      </c>
      <c r="Q19" s="2998">
        <f t="shared" si="3"/>
        <v>900</v>
      </c>
      <c r="R19" s="2999">
        <v>200</v>
      </c>
      <c r="T19" s="270"/>
      <c r="U19" s="2830"/>
      <c r="V19" s="72"/>
      <c r="W19" s="38"/>
      <c r="X19" s="38"/>
      <c r="Y19" s="38"/>
      <c r="Z19" s="38"/>
      <c r="AA19" s="2822"/>
      <c r="AB19" s="70"/>
      <c r="AC19" s="2823"/>
      <c r="AD19" s="38"/>
      <c r="AE19" s="2885"/>
      <c r="AF19" s="38"/>
      <c r="AG19" s="38"/>
      <c r="AI19" s="38"/>
      <c r="AJ19" s="38"/>
    </row>
    <row r="20" spans="2:36">
      <c r="B20" s="1419">
        <v>11</v>
      </c>
      <c r="C20" s="1048" t="s">
        <v>112</v>
      </c>
      <c r="D20" s="2825">
        <f t="shared" si="1"/>
        <v>31.499999999999996</v>
      </c>
      <c r="E20" s="2815">
        <f>'7-11л. РАСКЛАДКА'!Y24</f>
        <v>0</v>
      </c>
      <c r="F20" s="2903">
        <f>'7-11л. РАСКЛАДКА'!Y82</f>
        <v>42.8</v>
      </c>
      <c r="G20" s="2903">
        <f>'7-11л. РАСКЛАДКА'!Y141</f>
        <v>80.34</v>
      </c>
      <c r="H20" s="2903">
        <f>'7-11л. РАСКЛАДКА'!Y197</f>
        <v>66.599999999999994</v>
      </c>
      <c r="I20" s="2903">
        <f>'7-11л. РАСКЛАДКА'!Y254</f>
        <v>34.4</v>
      </c>
      <c r="J20" s="2903">
        <f>'7-11л. РАСКЛАДКА'!Y310</f>
        <v>0</v>
      </c>
      <c r="K20" s="2903">
        <f>'7-11л. РАСКЛАДКА'!Y366</f>
        <v>0</v>
      </c>
      <c r="L20" s="2903">
        <f>'7-11л. РАСКЛАДКА'!Y419</f>
        <v>27.2</v>
      </c>
      <c r="M20" s="2903">
        <f>'7-11л. РАСКЛАДКА'!Y473</f>
        <v>63.66</v>
      </c>
      <c r="N20" s="2817">
        <f>'7-11л. РАСКЛАДКА'!Y526</f>
        <v>0</v>
      </c>
      <c r="O20" s="2826">
        <f t="shared" si="0"/>
        <v>315</v>
      </c>
      <c r="P20" s="2949">
        <f t="shared" si="2"/>
        <v>0</v>
      </c>
      <c r="Q20" s="2998">
        <f t="shared" si="3"/>
        <v>315</v>
      </c>
      <c r="R20" s="2999">
        <v>70</v>
      </c>
      <c r="T20" s="270"/>
      <c r="U20" s="2830"/>
      <c r="V20" s="72"/>
      <c r="W20" s="38"/>
      <c r="X20" s="38"/>
      <c r="Y20" s="38"/>
      <c r="Z20" s="38"/>
      <c r="AA20" s="2822"/>
      <c r="AB20" s="70"/>
      <c r="AC20" s="2823"/>
      <c r="AD20" s="38"/>
      <c r="AE20" s="2885"/>
      <c r="AF20" s="38"/>
      <c r="AG20" s="38"/>
      <c r="AI20" s="38"/>
      <c r="AJ20" s="38"/>
    </row>
    <row r="21" spans="2:36">
      <c r="B21" s="1419">
        <v>12</v>
      </c>
      <c r="C21" s="1048" t="s">
        <v>113</v>
      </c>
      <c r="D21" s="2825">
        <f t="shared" si="1"/>
        <v>15.749999999999998</v>
      </c>
      <c r="E21" s="2815">
        <f>'7-11л. РАСКЛАДКА'!Y25</f>
        <v>36</v>
      </c>
      <c r="F21" s="2903">
        <f>'7-11л. РАСКЛАДКА'!Y83</f>
        <v>0</v>
      </c>
      <c r="G21" s="2903">
        <f>'7-11л. РАСКЛАДКА'!Y142</f>
        <v>0</v>
      </c>
      <c r="H21" s="2903">
        <f>'7-11л. РАСКЛАДКА'!Y198</f>
        <v>0</v>
      </c>
      <c r="I21" s="2903">
        <f>'7-11л. РАСКЛАДКА'!Y255</f>
        <v>0</v>
      </c>
      <c r="J21" s="2903">
        <f>'7-11л. РАСКЛАДКА'!Y311</f>
        <v>0</v>
      </c>
      <c r="K21" s="2903">
        <f>'7-11л. РАСКЛАДКА'!Y367</f>
        <v>86.5</v>
      </c>
      <c r="L21" s="2903">
        <f>'7-11л. РАСКЛАДКА'!Y420</f>
        <v>35</v>
      </c>
      <c r="M21" s="2903">
        <f>'7-11л. РАСКЛАДКА'!Y474</f>
        <v>0</v>
      </c>
      <c r="N21" s="2817">
        <f>'7-11л. РАСКЛАДКА'!Y527</f>
        <v>0</v>
      </c>
      <c r="O21" s="2826">
        <f t="shared" si="0"/>
        <v>157.5</v>
      </c>
      <c r="P21" s="2949">
        <f t="shared" si="2"/>
        <v>0</v>
      </c>
      <c r="Q21" s="2998">
        <f t="shared" si="3"/>
        <v>157.5</v>
      </c>
      <c r="R21" s="2999">
        <v>35</v>
      </c>
      <c r="T21" s="270"/>
      <c r="U21" s="2830"/>
      <c r="V21" s="72"/>
      <c r="W21" s="38"/>
      <c r="X21" s="38"/>
      <c r="Y21" s="38"/>
      <c r="Z21" s="38"/>
      <c r="AA21" s="2822"/>
      <c r="AB21" s="70"/>
      <c r="AC21" s="2823"/>
      <c r="AD21" s="38"/>
      <c r="AE21" s="2885"/>
      <c r="AF21" s="38"/>
      <c r="AG21" s="38"/>
      <c r="AI21" s="38"/>
      <c r="AJ21" s="38"/>
    </row>
    <row r="22" spans="2:36" ht="14.4" customHeight="1">
      <c r="B22" s="1419">
        <v>13</v>
      </c>
      <c r="C22" s="1048" t="s">
        <v>46</v>
      </c>
      <c r="D22" s="2825">
        <f t="shared" si="1"/>
        <v>26.099999999999998</v>
      </c>
      <c r="E22" s="2815">
        <f>'7-11л. РАСКЛАДКА'!Y26</f>
        <v>35</v>
      </c>
      <c r="F22" s="2903">
        <f>'7-11л. РАСКЛАДКА'!Y84</f>
        <v>0</v>
      </c>
      <c r="G22" s="2903">
        <f>'7-11л. РАСКЛАДКА'!Y143</f>
        <v>0</v>
      </c>
      <c r="H22" s="2903">
        <f>'7-11л. РАСКЛАДКА'!Y199</f>
        <v>58.61</v>
      </c>
      <c r="I22" s="2903">
        <f>'7-11л. РАСКЛАДКА'!Y256</f>
        <v>0</v>
      </c>
      <c r="J22" s="2903">
        <f>'7-11л. РАСКЛАДКА'!Y312</f>
        <v>64.290000000000006</v>
      </c>
      <c r="K22" s="2903">
        <f>'7-11л. РАСКЛАДКА'!Y368</f>
        <v>0</v>
      </c>
      <c r="L22" s="2903">
        <f>'7-11л. РАСКЛАДКА'!Y421</f>
        <v>44.1</v>
      </c>
      <c r="M22" s="2903">
        <f>'7-11л. РАСКЛАДКА'!Y475</f>
        <v>0</v>
      </c>
      <c r="N22" s="2817">
        <f>'7-11л. РАСКЛАДКА'!Y528</f>
        <v>59</v>
      </c>
      <c r="O22" s="2826">
        <f t="shared" si="0"/>
        <v>261</v>
      </c>
      <c r="P22" s="2949">
        <f t="shared" si="2"/>
        <v>0</v>
      </c>
      <c r="Q22" s="2998">
        <f t="shared" si="3"/>
        <v>261</v>
      </c>
      <c r="R22" s="2999">
        <v>58</v>
      </c>
      <c r="T22" s="270"/>
      <c r="U22" s="2830"/>
      <c r="V22" s="72"/>
      <c r="W22" s="38"/>
      <c r="X22" s="38"/>
      <c r="Y22" s="38"/>
      <c r="Z22" s="38"/>
      <c r="AA22" s="2822"/>
      <c r="AB22" s="70"/>
      <c r="AC22" s="2823"/>
      <c r="AD22" s="38"/>
      <c r="AE22" s="2885"/>
      <c r="AF22" s="38"/>
      <c r="AG22" s="38"/>
      <c r="AI22" s="38"/>
      <c r="AJ22" s="38"/>
    </row>
    <row r="23" spans="2:36" ht="13.5" customHeight="1">
      <c r="B23" s="1419">
        <v>14</v>
      </c>
      <c r="C23" s="1048" t="s">
        <v>114</v>
      </c>
      <c r="D23" s="2825">
        <f t="shared" si="1"/>
        <v>13.5</v>
      </c>
      <c r="E23" s="2815">
        <f>'7-11л. РАСКЛАДКА'!Y27</f>
        <v>0</v>
      </c>
      <c r="F23" s="2903">
        <f>'7-11л. РАСКЛАДКА'!Y85</f>
        <v>104</v>
      </c>
      <c r="G23" s="2903">
        <f>'7-11л. РАСКЛАДКА'!Y144</f>
        <v>0</v>
      </c>
      <c r="H23" s="2903">
        <f>'7-11л. РАСКЛАДКА'!Y200</f>
        <v>0</v>
      </c>
      <c r="I23" s="2903">
        <f>'7-11л. РАСКЛАДКА'!Y257</f>
        <v>0</v>
      </c>
      <c r="J23" s="2903">
        <f>'7-11л. РАСКЛАДКА'!Y313</f>
        <v>0</v>
      </c>
      <c r="K23" s="2903">
        <f>'7-11л. РАСКЛАДКА'!Y369</f>
        <v>0</v>
      </c>
      <c r="L23" s="2903">
        <f>'7-11л. РАСКЛАДКА'!Y422</f>
        <v>0</v>
      </c>
      <c r="M23" s="2903">
        <f>'7-11л. РАСКЛАДКА'!Y476</f>
        <v>0</v>
      </c>
      <c r="N23" s="2817">
        <f>'7-11л. РАСКЛАДКА'!Y529</f>
        <v>31</v>
      </c>
      <c r="O23" s="2826">
        <f t="shared" si="0"/>
        <v>135</v>
      </c>
      <c r="P23" s="2949">
        <f t="shared" si="2"/>
        <v>0</v>
      </c>
      <c r="Q23" s="2998">
        <f t="shared" si="3"/>
        <v>135</v>
      </c>
      <c r="R23" s="2999">
        <v>30</v>
      </c>
      <c r="T23" s="270"/>
      <c r="U23" s="2830"/>
      <c r="V23" s="72"/>
      <c r="W23" s="38"/>
      <c r="X23" s="38"/>
      <c r="Y23" s="38"/>
      <c r="Z23" s="38"/>
      <c r="AA23" s="2822"/>
      <c r="AB23" s="70"/>
      <c r="AC23" s="2823"/>
      <c r="AD23" s="38"/>
      <c r="AE23" s="2885"/>
      <c r="AF23" s="38"/>
      <c r="AG23" s="38"/>
      <c r="AI23" s="38"/>
      <c r="AJ23" s="38"/>
    </row>
    <row r="24" spans="2:36" ht="12" customHeight="1">
      <c r="B24" s="1419">
        <v>15</v>
      </c>
      <c r="C24" s="1048" t="s">
        <v>219</v>
      </c>
      <c r="D24" s="2825">
        <f t="shared" si="1"/>
        <v>135</v>
      </c>
      <c r="E24" s="2815">
        <f>'7-11л. РАСКЛАДКА'!Y28</f>
        <v>205.49</v>
      </c>
      <c r="F24" s="2903">
        <f>'7-11л. РАСКЛАДКА'!Y86</f>
        <v>12.39</v>
      </c>
      <c r="G24" s="2903">
        <f>'7-11л. РАСКЛАДКА'!Y145</f>
        <v>214.3</v>
      </c>
      <c r="H24" s="2903">
        <f>'7-11л. РАСКЛАДКА'!Y201</f>
        <v>69.8</v>
      </c>
      <c r="I24" s="2903">
        <f>'7-11л. РАСКЛАДКА'!Y258</f>
        <v>222.2</v>
      </c>
      <c r="J24" s="2903">
        <f>'7-11л. РАСКЛАДКА'!Y314</f>
        <v>68.400000000000006</v>
      </c>
      <c r="K24" s="2903">
        <f>'7-11л. РАСКЛАДКА'!Y370</f>
        <v>120</v>
      </c>
      <c r="L24" s="2903">
        <f>'7-11л. РАСКЛАДКА'!Y423</f>
        <v>120</v>
      </c>
      <c r="M24" s="2903">
        <f>'7-11л. РАСКЛАДКА'!Y477</f>
        <v>87.42</v>
      </c>
      <c r="N24" s="2817">
        <f>'7-11л. РАСКЛАДКА'!Y530</f>
        <v>230</v>
      </c>
      <c r="O24" s="2826">
        <f t="shared" si="0"/>
        <v>1350</v>
      </c>
      <c r="P24" s="2949">
        <f t="shared" si="2"/>
        <v>0</v>
      </c>
      <c r="Q24" s="2998">
        <f t="shared" si="3"/>
        <v>1350</v>
      </c>
      <c r="R24" s="2999">
        <v>300</v>
      </c>
      <c r="T24" s="270"/>
      <c r="U24" s="2830"/>
      <c r="V24" s="72"/>
      <c r="W24" s="38"/>
      <c r="X24" s="38"/>
      <c r="Y24" s="38"/>
      <c r="Z24" s="38"/>
      <c r="AA24" s="2822"/>
      <c r="AB24" s="70"/>
      <c r="AC24" s="2823"/>
      <c r="AD24" s="38"/>
      <c r="AE24" s="2986"/>
      <c r="AF24" s="38"/>
      <c r="AG24" s="38"/>
      <c r="AI24" s="38"/>
      <c r="AJ24" s="38"/>
    </row>
    <row r="25" spans="2:36" ht="14.25" customHeight="1">
      <c r="B25" s="1419">
        <v>16</v>
      </c>
      <c r="C25" s="1048" t="s">
        <v>220</v>
      </c>
      <c r="D25" s="2825">
        <f t="shared" si="1"/>
        <v>67.5</v>
      </c>
      <c r="E25" s="2815">
        <f>'7-11л. РАСКЛАДКА'!Y29</f>
        <v>0</v>
      </c>
      <c r="F25" s="2903">
        <f>'7-11л. РАСКЛАДКА'!Y87</f>
        <v>0</v>
      </c>
      <c r="G25" s="2903">
        <f>'7-11л. РАСКЛАДКА'!Y146</f>
        <v>200</v>
      </c>
      <c r="H25" s="2903">
        <f>'7-11л. РАСКЛАДКА'!Y202</f>
        <v>0</v>
      </c>
      <c r="I25" s="2903">
        <f>'7-11л. РАСКЛАДКА'!Y259</f>
        <v>200</v>
      </c>
      <c r="J25" s="2903">
        <f>'7-11л. РАСКЛАДКА'!Y315</f>
        <v>0</v>
      </c>
      <c r="K25" s="2903">
        <f>'7-11л. РАСКЛАДКА'!Y371</f>
        <v>200</v>
      </c>
      <c r="L25" s="2903">
        <f>'7-11л. РАСКЛАДКА'!Y424</f>
        <v>0</v>
      </c>
      <c r="M25" s="2903">
        <f>'7-11л. РАСКЛАДКА'!Y478</f>
        <v>200</v>
      </c>
      <c r="N25" s="2817">
        <f>'7-11л. РАСКЛАДКА'!Y531</f>
        <v>0</v>
      </c>
      <c r="O25" s="2826">
        <f t="shared" si="0"/>
        <v>800</v>
      </c>
      <c r="P25" s="2963">
        <f t="shared" si="2"/>
        <v>18.518518518518519</v>
      </c>
      <c r="Q25" s="2998">
        <f t="shared" si="3"/>
        <v>675</v>
      </c>
      <c r="R25" s="2999">
        <v>150</v>
      </c>
      <c r="T25" s="2831"/>
      <c r="U25" s="2830"/>
      <c r="V25" s="72"/>
      <c r="W25" s="38"/>
      <c r="X25" s="38"/>
      <c r="Y25" s="38"/>
      <c r="Z25" s="38"/>
      <c r="AA25" s="2822"/>
      <c r="AB25" s="70"/>
      <c r="AC25" s="2823"/>
      <c r="AD25" s="38"/>
      <c r="AE25" s="2891"/>
      <c r="AF25" s="38"/>
      <c r="AG25" s="38"/>
      <c r="AI25" s="38"/>
      <c r="AJ25" s="38"/>
    </row>
    <row r="26" spans="2:36">
      <c r="B26" s="1419">
        <v>17</v>
      </c>
      <c r="C26" s="1048" t="s">
        <v>221</v>
      </c>
      <c r="D26" s="2825">
        <f t="shared" si="1"/>
        <v>22.5</v>
      </c>
      <c r="E26" s="2815">
        <f>'7-11л. РАСКЛАДКА'!Y30</f>
        <v>0</v>
      </c>
      <c r="F26" s="2903">
        <f>'7-11л. РАСКЛАДКА'!Y88</f>
        <v>0</v>
      </c>
      <c r="G26" s="2903">
        <f>'7-11л. РАСКЛАДКА'!Y147</f>
        <v>20</v>
      </c>
      <c r="H26" s="2903">
        <f>'7-11л. РАСКЛАДКА'!Y203</f>
        <v>0</v>
      </c>
      <c r="I26" s="2903">
        <f>'7-11л. РАСКЛАДКА'!Y260</f>
        <v>109.7</v>
      </c>
      <c r="J26" s="2903">
        <f>'7-11л. РАСКЛАДКА'!Y316</f>
        <v>0</v>
      </c>
      <c r="K26" s="2903">
        <f>'7-11л. РАСКЛАДКА'!Y372</f>
        <v>33</v>
      </c>
      <c r="L26" s="2903">
        <f>'7-11л. РАСКЛАДКА'!Y425</f>
        <v>38.5</v>
      </c>
      <c r="M26" s="2903">
        <f>'7-11л. РАСКЛАДКА'!Y479</f>
        <v>0</v>
      </c>
      <c r="N26" s="2817">
        <f>'7-11л. РАСКЛАДКА'!Y532</f>
        <v>23.8</v>
      </c>
      <c r="O26" s="2826">
        <f t="shared" si="0"/>
        <v>225</v>
      </c>
      <c r="P26" s="2949">
        <f t="shared" si="2"/>
        <v>0</v>
      </c>
      <c r="Q26" s="2998">
        <f t="shared" si="3"/>
        <v>225</v>
      </c>
      <c r="R26" s="2999">
        <v>50</v>
      </c>
      <c r="T26" s="270"/>
      <c r="U26" s="2830"/>
      <c r="V26" s="72"/>
      <c r="W26" s="38"/>
      <c r="X26" s="38"/>
      <c r="Y26" s="38"/>
      <c r="Z26" s="38"/>
      <c r="AA26" s="2822"/>
      <c r="AB26" s="70"/>
      <c r="AC26" s="2823"/>
      <c r="AD26" s="38"/>
      <c r="AE26" s="2891"/>
      <c r="AF26" s="38"/>
      <c r="AG26" s="38"/>
      <c r="AI26" s="38"/>
      <c r="AJ26" s="38"/>
    </row>
    <row r="27" spans="2:36">
      <c r="B27" s="1419">
        <v>18</v>
      </c>
      <c r="C27" s="1048" t="s">
        <v>47</v>
      </c>
      <c r="D27" s="2825">
        <f t="shared" si="1"/>
        <v>4.5</v>
      </c>
      <c r="E27" s="2815">
        <f>'7-11л. РАСКЛАДКА'!Y31</f>
        <v>22.4</v>
      </c>
      <c r="F27" s="2903">
        <f>'7-11л. РАСКЛАДКА'!Y89</f>
        <v>0</v>
      </c>
      <c r="G27" s="2903">
        <f>'7-11л. РАСКЛАДКА'!Y148</f>
        <v>0</v>
      </c>
      <c r="H27" s="2903">
        <f>'7-11л. РАСКЛАДКА'!Y204</f>
        <v>0</v>
      </c>
      <c r="I27" s="2903">
        <f>'7-11л. РАСКЛАДКА'!Y261</f>
        <v>22.6</v>
      </c>
      <c r="J27" s="2903">
        <f>'7-11л. РАСКЛАДКА'!Y317</f>
        <v>0</v>
      </c>
      <c r="K27" s="2903">
        <f>'7-11л. РАСКЛАДКА'!Y373</f>
        <v>0</v>
      </c>
      <c r="L27" s="2903">
        <f>'7-11л. РАСКЛАДКА'!Y426</f>
        <v>0</v>
      </c>
      <c r="M27" s="2903">
        <f>'7-11л. РАСКЛАДКА'!Y480</f>
        <v>0</v>
      </c>
      <c r="N27" s="2817">
        <f>'7-11л. РАСКЛАДКА'!Y533</f>
        <v>0</v>
      </c>
      <c r="O27" s="2826">
        <f t="shared" si="0"/>
        <v>45</v>
      </c>
      <c r="P27" s="2949">
        <f t="shared" si="2"/>
        <v>0</v>
      </c>
      <c r="Q27" s="2998">
        <f t="shared" si="3"/>
        <v>45</v>
      </c>
      <c r="R27" s="2999">
        <v>10</v>
      </c>
      <c r="T27" s="270"/>
      <c r="U27" s="2830"/>
      <c r="V27" s="72"/>
      <c r="W27" s="38"/>
      <c r="X27" s="38"/>
      <c r="Y27" s="38"/>
      <c r="Z27" s="38"/>
      <c r="AA27" s="2822"/>
      <c r="AB27" s="70"/>
      <c r="AC27" s="2823"/>
      <c r="AD27" s="38"/>
      <c r="AE27" s="2891"/>
      <c r="AF27" s="38"/>
      <c r="AG27" s="38"/>
      <c r="AI27" s="38"/>
      <c r="AJ27" s="38"/>
    </row>
    <row r="28" spans="2:36">
      <c r="B28" s="1419">
        <v>19</v>
      </c>
      <c r="C28" s="1048" t="s">
        <v>222</v>
      </c>
      <c r="D28" s="2825">
        <f t="shared" si="1"/>
        <v>4.5</v>
      </c>
      <c r="E28" s="2815">
        <f>'7-11л. РАСКЛАДКА'!Y32</f>
        <v>11.25</v>
      </c>
      <c r="F28" s="2903">
        <f>'7-11л. РАСКЛАДКА'!Y90</f>
        <v>25.15</v>
      </c>
      <c r="G28" s="2903">
        <f>'7-11л. РАСКЛАДКА'!Y149</f>
        <v>0</v>
      </c>
      <c r="H28" s="2903">
        <f>'7-11л. РАСКЛАДКА'!Y205</f>
        <v>0</v>
      </c>
      <c r="I28" s="2903">
        <f>'7-11л. РАСКЛАДКА'!Y262</f>
        <v>3.6</v>
      </c>
      <c r="J28" s="2903">
        <f>'7-11л. РАСКЛАДКА'!Y318</f>
        <v>0</v>
      </c>
      <c r="K28" s="2903">
        <f>'7-11л. РАСКЛАДКА'!Y374</f>
        <v>0</v>
      </c>
      <c r="L28" s="2903">
        <f>'7-11л. РАСКЛАДКА'!Y427</f>
        <v>0</v>
      </c>
      <c r="M28" s="2903">
        <f>'7-11л. РАСКЛАДКА'!Y481</f>
        <v>0</v>
      </c>
      <c r="N28" s="2817">
        <f>'7-11л. РАСКЛАДКА'!Y534</f>
        <v>5</v>
      </c>
      <c r="O28" s="2826">
        <f t="shared" si="0"/>
        <v>45</v>
      </c>
      <c r="P28" s="2949">
        <f t="shared" si="2"/>
        <v>0</v>
      </c>
      <c r="Q28" s="2998">
        <f t="shared" si="3"/>
        <v>45</v>
      </c>
      <c r="R28" s="2999">
        <v>10</v>
      </c>
      <c r="T28" s="270"/>
      <c r="U28" s="2830"/>
      <c r="V28" s="72"/>
      <c r="W28" s="38"/>
      <c r="X28" s="38"/>
      <c r="Y28" s="38"/>
      <c r="Z28" s="38"/>
      <c r="AA28" s="2822"/>
      <c r="AB28" s="70"/>
      <c r="AC28" s="2823"/>
      <c r="AD28" s="38"/>
      <c r="AE28" s="2985"/>
      <c r="AF28" s="38"/>
      <c r="AG28" s="38"/>
      <c r="AI28" s="38"/>
      <c r="AJ28" s="38"/>
    </row>
    <row r="29" spans="2:36">
      <c r="B29" s="1419">
        <v>20</v>
      </c>
      <c r="C29" s="1048" t="s">
        <v>48</v>
      </c>
      <c r="D29" s="2825">
        <f t="shared" si="1"/>
        <v>13.5</v>
      </c>
      <c r="E29" s="2815">
        <f>'7-11л. РАСКЛАДКА'!Y33</f>
        <v>10</v>
      </c>
      <c r="F29" s="2903">
        <f>'7-11л. РАСКЛАДКА'!Y91</f>
        <v>11.379999999999999</v>
      </c>
      <c r="G29" s="2903">
        <f>'7-11л. РАСКЛАДКА'!Y150</f>
        <v>17.240000000000002</v>
      </c>
      <c r="H29" s="2903">
        <f>'7-11л. РАСКЛАДКА'!Y206</f>
        <v>12.05</v>
      </c>
      <c r="I29" s="2903">
        <f>'7-11л. РАСКЛАДКА'!Y263</f>
        <v>10.83</v>
      </c>
      <c r="J29" s="2903">
        <f>'7-11л. РАСКЛАДКА'!Y319</f>
        <v>19.3</v>
      </c>
      <c r="K29" s="2903">
        <f>'7-11л. РАСКЛАДКА'!Y375</f>
        <v>11.17</v>
      </c>
      <c r="L29" s="2903">
        <f>'7-11л. РАСКЛАДКА'!Y428</f>
        <v>11.44</v>
      </c>
      <c r="M29" s="2903">
        <f>'7-11л. РАСКЛАДКА'!Y482</f>
        <v>17.190000000000001</v>
      </c>
      <c r="N29" s="2817">
        <f>'7-11л. РАСКЛАДКА'!Y535</f>
        <v>14.4</v>
      </c>
      <c r="O29" s="2826">
        <f t="shared" si="0"/>
        <v>135</v>
      </c>
      <c r="P29" s="2949">
        <f t="shared" si="2"/>
        <v>0</v>
      </c>
      <c r="Q29" s="2998">
        <f t="shared" si="3"/>
        <v>135</v>
      </c>
      <c r="R29" s="2999">
        <v>30</v>
      </c>
      <c r="T29" s="270"/>
      <c r="U29" s="2830"/>
      <c r="V29" s="72"/>
      <c r="W29" s="38"/>
      <c r="X29" s="38"/>
      <c r="Y29" s="38"/>
      <c r="Z29" s="38"/>
      <c r="AA29" s="2822"/>
      <c r="AB29" s="70"/>
      <c r="AC29" s="2823"/>
      <c r="AD29" s="38"/>
      <c r="AE29" s="2891"/>
      <c r="AF29" s="38"/>
      <c r="AG29" s="38"/>
      <c r="AI29" s="38"/>
      <c r="AJ29" s="38"/>
    </row>
    <row r="30" spans="2:36">
      <c r="B30" s="1419">
        <v>21</v>
      </c>
      <c r="C30" s="1048" t="s">
        <v>49</v>
      </c>
      <c r="D30" s="2825">
        <f t="shared" si="1"/>
        <v>6.75</v>
      </c>
      <c r="E30" s="2815">
        <f>'7-11л. РАСКЛАДКА'!Y34</f>
        <v>4.4400000000000004</v>
      </c>
      <c r="F30" s="2903">
        <f>'7-11л. РАСКЛАДКА'!Y92</f>
        <v>5.0999999999999996</v>
      </c>
      <c r="G30" s="2903">
        <f>'7-11л. РАСКЛАДКА'!Y151</f>
        <v>7.76</v>
      </c>
      <c r="H30" s="2903">
        <f>'7-11л. РАСКЛАДКА'!Y207</f>
        <v>5.4</v>
      </c>
      <c r="I30" s="2903">
        <f>'7-11л. РАСКЛАДКА'!Y264</f>
        <v>8.1</v>
      </c>
      <c r="J30" s="2903">
        <f>'7-11л. РАСКЛАДКА'!Y320</f>
        <v>5.8</v>
      </c>
      <c r="K30" s="2903">
        <f>'7-11л. РАСКЛАДКА'!Y376</f>
        <v>9</v>
      </c>
      <c r="L30" s="2903">
        <f>'7-11л. РАСКЛАДКА'!Y429</f>
        <v>10.3</v>
      </c>
      <c r="M30" s="2903">
        <f>'7-11л. РАСКЛАДКА'!Y483</f>
        <v>3</v>
      </c>
      <c r="N30" s="2817">
        <f>'7-11л. РАСКЛАДКА'!Y536</f>
        <v>8.6</v>
      </c>
      <c r="O30" s="2826">
        <f t="shared" si="0"/>
        <v>67.499999999999986</v>
      </c>
      <c r="P30" s="2949">
        <f t="shared" si="2"/>
        <v>0</v>
      </c>
      <c r="Q30" s="2998">
        <f t="shared" si="3"/>
        <v>67.5</v>
      </c>
      <c r="R30" s="2999">
        <v>15</v>
      </c>
      <c r="T30" s="270"/>
      <c r="U30" s="2830"/>
      <c r="V30" s="72"/>
      <c r="W30" s="38"/>
      <c r="X30" s="38"/>
      <c r="Y30" s="38"/>
      <c r="Z30" s="38"/>
      <c r="AA30" s="2822"/>
      <c r="AB30" s="70"/>
      <c r="AC30" s="2823"/>
      <c r="AD30" s="38"/>
      <c r="AE30" s="2891"/>
      <c r="AF30" s="38"/>
      <c r="AG30" s="38"/>
      <c r="AI30" s="38"/>
      <c r="AJ30" s="38"/>
    </row>
    <row r="31" spans="2:36" ht="12" customHeight="1">
      <c r="B31" s="1419">
        <v>22</v>
      </c>
      <c r="C31" s="1048" t="s">
        <v>223</v>
      </c>
      <c r="D31" s="2825">
        <f t="shared" si="1"/>
        <v>18</v>
      </c>
      <c r="E31" s="2815">
        <f>'7-11л. РАСКЛАДКА'!Y35</f>
        <v>5.2240000000000002</v>
      </c>
      <c r="F31" s="2903">
        <f>'7-11л. РАСКЛАДКА'!Y93</f>
        <v>4.5060000000000002</v>
      </c>
      <c r="G31" s="2903">
        <f>'7-11л. РАСКЛАДКА'!Y152</f>
        <v>4</v>
      </c>
      <c r="H31" s="2903">
        <f>'7-11л. РАСКЛАДКА'!Y208</f>
        <v>21.09</v>
      </c>
      <c r="I31" s="2903">
        <f>'7-11л. РАСКЛАДКА'!Y265</f>
        <v>14.280000000000001</v>
      </c>
      <c r="J31" s="2903">
        <f>'7-11л. РАСКЛАДКА'!Y321</f>
        <v>7</v>
      </c>
      <c r="K31" s="2903">
        <f>'7-11л. РАСКЛАДКА'!Y377</f>
        <v>4</v>
      </c>
      <c r="L31" s="2903">
        <f>'7-11л. РАСКЛАДКА'!Y430</f>
        <v>7.4</v>
      </c>
      <c r="M31" s="2903">
        <f>'7-11л. РАСКЛАДКА'!Y484</f>
        <v>78.8</v>
      </c>
      <c r="N31" s="2817">
        <f>'7-11л. РАСКЛАДКА'!Y537</f>
        <v>33.700000000000003</v>
      </c>
      <c r="O31" s="2826">
        <f t="shared" si="0"/>
        <v>180</v>
      </c>
      <c r="P31" s="2949">
        <f t="shared" si="2"/>
        <v>0</v>
      </c>
      <c r="Q31" s="2998">
        <f t="shared" si="3"/>
        <v>180</v>
      </c>
      <c r="R31" s="2999">
        <v>40</v>
      </c>
      <c r="T31" s="270"/>
      <c r="U31" s="2830"/>
      <c r="V31" s="72"/>
      <c r="W31" s="38"/>
      <c r="X31" s="38"/>
      <c r="Y31" s="38"/>
      <c r="Z31" s="38"/>
      <c r="AA31" s="2822"/>
      <c r="AB31" s="70"/>
      <c r="AC31" s="2823"/>
      <c r="AD31" s="38"/>
      <c r="AE31" s="2891"/>
      <c r="AF31" s="38"/>
      <c r="AG31" s="38"/>
      <c r="AI31" s="38"/>
      <c r="AJ31" s="38"/>
    </row>
    <row r="32" spans="2:36" ht="13.5" customHeight="1">
      <c r="B32" s="1419">
        <v>23</v>
      </c>
      <c r="C32" s="1048" t="s">
        <v>50</v>
      </c>
      <c r="D32" s="2825">
        <f t="shared" si="1"/>
        <v>13.5</v>
      </c>
      <c r="E32" s="2815">
        <f>'7-11л. РАСКЛАДКА'!Y36</f>
        <v>10</v>
      </c>
      <c r="F32" s="2903">
        <f>'7-11л. РАСКЛАДКА'!Y94</f>
        <v>15.2</v>
      </c>
      <c r="G32" s="2903">
        <f>'7-11л. РАСКЛАДКА'!Y153</f>
        <v>15.920000000000002</v>
      </c>
      <c r="H32" s="2903">
        <f>'7-11л. РАСКЛАДКА'!Y209</f>
        <v>7</v>
      </c>
      <c r="I32" s="2903">
        <f>'7-11л. РАСКЛАДКА'!Y266</f>
        <v>19.84</v>
      </c>
      <c r="J32" s="2903">
        <f>'7-11л. РАСКЛАДКА'!Y322</f>
        <v>10</v>
      </c>
      <c r="K32" s="2903">
        <f>'7-11л. РАСКЛАДКА'!Y378</f>
        <v>13.1</v>
      </c>
      <c r="L32" s="2903">
        <f>'7-11л. РАСКЛАДКА'!Y431</f>
        <v>20.68</v>
      </c>
      <c r="M32" s="2903">
        <f>'7-11л. РАСКЛАДКА'!Y485</f>
        <v>9.32</v>
      </c>
      <c r="N32" s="2817">
        <f>'7-11л. РАСКЛАДКА'!Y538</f>
        <v>12.24</v>
      </c>
      <c r="O32" s="2826">
        <f t="shared" si="0"/>
        <v>133.30000000000001</v>
      </c>
      <c r="P32" s="2963">
        <f t="shared" si="2"/>
        <v>-1.2592592592592524</v>
      </c>
      <c r="Q32" s="2998">
        <f t="shared" si="3"/>
        <v>135</v>
      </c>
      <c r="R32" s="2999">
        <v>30</v>
      </c>
      <c r="T32" s="270"/>
      <c r="U32" s="2830"/>
      <c r="V32" s="72"/>
      <c r="W32" s="38"/>
      <c r="X32" s="38"/>
      <c r="Y32" s="38"/>
      <c r="Z32" s="38"/>
      <c r="AA32" s="2822"/>
      <c r="AB32" s="70"/>
      <c r="AC32" s="2823"/>
      <c r="AD32" s="38"/>
      <c r="AE32" s="2891"/>
      <c r="AF32" s="38"/>
      <c r="AG32" s="38"/>
      <c r="AI32" s="38"/>
      <c r="AJ32" s="38"/>
    </row>
    <row r="33" spans="2:36" ht="14.4" customHeight="1">
      <c r="B33" s="1419">
        <v>24</v>
      </c>
      <c r="C33" s="1048" t="s">
        <v>51</v>
      </c>
      <c r="D33" s="2825">
        <f t="shared" si="1"/>
        <v>4.5</v>
      </c>
      <c r="E33" s="2815">
        <f>'7-11л. РАСКЛАДКА'!Y37</f>
        <v>0</v>
      </c>
      <c r="F33" s="2903">
        <f>'7-11л. РАСКЛАДКА'!Y95</f>
        <v>0</v>
      </c>
      <c r="G33" s="2903">
        <f>'7-11л. РАСКЛАДКА'!Y154</f>
        <v>0</v>
      </c>
      <c r="H33" s="2903">
        <f>'7-11л. РАСКЛАДКА'!Y210</f>
        <v>15</v>
      </c>
      <c r="I33" s="2903">
        <f>'7-11л. РАСКЛАДКА'!Y267</f>
        <v>0</v>
      </c>
      <c r="J33" s="2903">
        <f>'7-11л. РАСКЛАДКА'!Y323</f>
        <v>0</v>
      </c>
      <c r="K33" s="2903">
        <f>'7-11л. РАСКЛАДКА'!Y379</f>
        <v>30</v>
      </c>
      <c r="L33" s="2903">
        <f>'7-11л. РАСКЛАДКА'!Y432</f>
        <v>0</v>
      </c>
      <c r="M33" s="2903">
        <f>'7-11л. РАСКЛАДКА'!Y486</f>
        <v>0</v>
      </c>
      <c r="N33" s="2817">
        <f>'7-11л. РАСКЛАДКА'!Y539</f>
        <v>0</v>
      </c>
      <c r="O33" s="2826">
        <f t="shared" si="0"/>
        <v>45</v>
      </c>
      <c r="P33" s="2984">
        <f t="shared" si="2"/>
        <v>0</v>
      </c>
      <c r="Q33" s="2998">
        <f t="shared" si="3"/>
        <v>45</v>
      </c>
      <c r="R33" s="2999">
        <v>10</v>
      </c>
      <c r="T33" s="270"/>
      <c r="U33" s="2830"/>
      <c r="V33" s="72"/>
      <c r="W33" s="38"/>
      <c r="X33" s="38"/>
      <c r="Y33" s="38"/>
      <c r="Z33" s="38"/>
      <c r="AA33" s="2822"/>
      <c r="AB33" s="70"/>
      <c r="AC33" s="2823"/>
      <c r="AD33" s="38"/>
      <c r="AE33" s="2891"/>
      <c r="AF33" s="38"/>
      <c r="AG33" s="38"/>
      <c r="AI33" s="38"/>
      <c r="AJ33" s="38"/>
    </row>
    <row r="34" spans="2:36" ht="12" customHeight="1">
      <c r="B34" s="1419">
        <v>25</v>
      </c>
      <c r="C34" s="1048" t="s">
        <v>52</v>
      </c>
      <c r="D34" s="2825">
        <f t="shared" si="1"/>
        <v>0.45</v>
      </c>
      <c r="E34" s="2815">
        <f>'7-11л. РАСКЛАДКА'!Y38</f>
        <v>0</v>
      </c>
      <c r="F34" s="2903">
        <f>'7-11л. РАСКЛАДКА'!Y96</f>
        <v>1</v>
      </c>
      <c r="G34" s="2903">
        <f>'7-11л. РАСКЛАДКА'!Y155</f>
        <v>0</v>
      </c>
      <c r="H34" s="2903">
        <f>'7-11л. РАСКЛАДКА'!Y211</f>
        <v>1</v>
      </c>
      <c r="I34" s="2903">
        <f>'7-11л. РАСКЛАДКА'!Y268</f>
        <v>0</v>
      </c>
      <c r="J34" s="2903">
        <f>'7-11л. РАСКЛАДКА'!Y324</f>
        <v>0</v>
      </c>
      <c r="K34" s="2903">
        <f>'7-11л. РАСКЛАДКА'!Y380</f>
        <v>1</v>
      </c>
      <c r="L34" s="2903">
        <f>'7-11л. РАСКЛАДКА'!Y433</f>
        <v>0</v>
      </c>
      <c r="M34" s="2903">
        <f>'7-11л. РАСКЛАДКА'!Y487</f>
        <v>0</v>
      </c>
      <c r="N34" s="2817">
        <f>'7-11л. РАСКЛАДКА'!Y540</f>
        <v>1</v>
      </c>
      <c r="O34" s="2826">
        <f t="shared" si="0"/>
        <v>4</v>
      </c>
      <c r="P34" s="2963">
        <f t="shared" si="2"/>
        <v>-11.111111111111114</v>
      </c>
      <c r="Q34" s="2998">
        <f t="shared" si="3"/>
        <v>4.5</v>
      </c>
      <c r="R34" s="2999">
        <v>1</v>
      </c>
      <c r="T34" s="270"/>
      <c r="U34" s="2859"/>
      <c r="V34" s="72"/>
      <c r="W34" s="38"/>
      <c r="X34" s="38"/>
      <c r="Y34" s="38"/>
      <c r="Z34" s="38"/>
      <c r="AA34" s="2822"/>
      <c r="AB34" s="70"/>
      <c r="AC34" s="2823"/>
      <c r="AD34" s="38"/>
      <c r="AE34" s="2891"/>
      <c r="AF34" s="38"/>
      <c r="AG34" s="38"/>
      <c r="AI34" s="38"/>
      <c r="AJ34" s="38"/>
    </row>
    <row r="35" spans="2:36" ht="15.75" customHeight="1">
      <c r="B35" s="1419">
        <v>26</v>
      </c>
      <c r="C35" s="1048" t="s">
        <v>224</v>
      </c>
      <c r="D35" s="2825">
        <f t="shared" si="1"/>
        <v>0.45</v>
      </c>
      <c r="E35" s="2815">
        <f>'7-11л. РАСКЛАДКА'!Y39</f>
        <v>0</v>
      </c>
      <c r="F35" s="2903">
        <f>'7-11л. РАСКЛАДКА'!Y97</f>
        <v>0</v>
      </c>
      <c r="G35" s="2903">
        <f>'7-11л. РАСКЛАДКА'!Y156</f>
        <v>0</v>
      </c>
      <c r="H35" s="2903">
        <f>'7-11л. РАСКЛАДКА'!Y212</f>
        <v>0</v>
      </c>
      <c r="I35" s="2903">
        <f>'7-11л. РАСКЛАДКА'!Y269</f>
        <v>4</v>
      </c>
      <c r="J35" s="2903">
        <f>'7-11л. РАСКЛАДКА'!Y325</f>
        <v>0</v>
      </c>
      <c r="K35" s="2903">
        <f>'7-11л. РАСКЛАДКА'!Y381</f>
        <v>0</v>
      </c>
      <c r="L35" s="2903">
        <f>'7-11л. РАСКЛАДКА'!Y434</f>
        <v>0</v>
      </c>
      <c r="M35" s="2903">
        <f>'7-11л. РАСКЛАДКА'!Y488</f>
        <v>0</v>
      </c>
      <c r="N35" s="2817">
        <f>'7-11л. РАСКЛАДКА'!Y541</f>
        <v>0</v>
      </c>
      <c r="O35" s="2826">
        <f t="shared" si="0"/>
        <v>4</v>
      </c>
      <c r="P35" s="2963">
        <f t="shared" si="2"/>
        <v>-11.111111111111114</v>
      </c>
      <c r="Q35" s="2998">
        <f t="shared" si="3"/>
        <v>4.5</v>
      </c>
      <c r="R35" s="2999">
        <v>1</v>
      </c>
      <c r="T35" s="270"/>
      <c r="U35" s="2830"/>
      <c r="V35" s="72"/>
      <c r="W35" s="38"/>
      <c r="X35" s="38"/>
      <c r="Y35" s="38"/>
      <c r="Z35" s="38"/>
      <c r="AA35" s="2822"/>
      <c r="AB35" s="70"/>
      <c r="AC35" s="2823"/>
      <c r="AD35" s="38"/>
      <c r="AE35" s="2891"/>
      <c r="AF35" s="38"/>
      <c r="AG35" s="38"/>
      <c r="AI35" s="38"/>
      <c r="AJ35" s="38"/>
    </row>
    <row r="36" spans="2:36" ht="12" customHeight="1">
      <c r="B36" s="1419">
        <v>27</v>
      </c>
      <c r="C36" s="1048" t="s">
        <v>115</v>
      </c>
      <c r="D36" s="2825">
        <f t="shared" si="1"/>
        <v>0.9</v>
      </c>
      <c r="E36" s="2815">
        <f>'7-11л. РАСКЛАДКА'!Y40</f>
        <v>3</v>
      </c>
      <c r="F36" s="2903">
        <f>'7-11л. РАСКЛАДКА'!Y98</f>
        <v>0</v>
      </c>
      <c r="G36" s="2903">
        <f>'7-11л. РАСКЛАДКА'!Y157</f>
        <v>3</v>
      </c>
      <c r="H36" s="2903">
        <f>'7-11л. РАСКЛАДКА'!Y213</f>
        <v>0</v>
      </c>
      <c r="I36" s="2903">
        <f>'7-11л. РАСКЛАДКА'!Y270</f>
        <v>0</v>
      </c>
      <c r="J36" s="2903">
        <f>'7-11л. РАСКЛАДКА'!Y326</f>
        <v>0</v>
      </c>
      <c r="K36" s="2903">
        <f>'7-11л. РАСКЛАДКА'!Y382</f>
        <v>0</v>
      </c>
      <c r="L36" s="2903">
        <f>'7-11л. РАСКЛАДКА'!Y435</f>
        <v>0</v>
      </c>
      <c r="M36" s="2903">
        <f>'7-11л. РАСКЛАДКА'!Y489</f>
        <v>0</v>
      </c>
      <c r="N36" s="2817">
        <f>'7-11л. РАСКЛАДКА'!Y542</f>
        <v>3</v>
      </c>
      <c r="O36" s="2826">
        <f t="shared" si="0"/>
        <v>9</v>
      </c>
      <c r="P36" s="2949">
        <f t="shared" si="2"/>
        <v>0</v>
      </c>
      <c r="Q36" s="2998">
        <f t="shared" si="3"/>
        <v>9</v>
      </c>
      <c r="R36" s="2999">
        <v>2</v>
      </c>
      <c r="T36" s="270"/>
      <c r="U36" s="2859"/>
      <c r="V36" s="72"/>
      <c r="W36" s="38"/>
      <c r="X36" s="38"/>
      <c r="Y36" s="38"/>
      <c r="Z36" s="38"/>
      <c r="AA36" s="2822"/>
      <c r="AB36" s="70"/>
      <c r="AC36" s="2823"/>
      <c r="AD36" s="38"/>
      <c r="AE36" s="2891"/>
      <c r="AF36" s="38"/>
      <c r="AG36" s="38"/>
      <c r="AI36" s="38"/>
      <c r="AJ36" s="38"/>
    </row>
    <row r="37" spans="2:36" ht="12" hidden="1" customHeight="1">
      <c r="B37" s="1419">
        <v>28</v>
      </c>
      <c r="C37" s="1048" t="s">
        <v>53</v>
      </c>
      <c r="D37" s="2825">
        <f t="shared" si="1"/>
        <v>0.09</v>
      </c>
      <c r="E37" s="2815">
        <f>'7-11л. РАСКЛАДКА'!Y41</f>
        <v>0</v>
      </c>
      <c r="F37" s="2903">
        <f>'7-11л. РАСКЛАДКА'!Y99</f>
        <v>0</v>
      </c>
      <c r="G37" s="2903">
        <f>'7-11л. РАСКЛАДКА'!Y158</f>
        <v>0</v>
      </c>
      <c r="H37" s="2903">
        <f>'7-11л. РАСКЛАДКА'!Y214</f>
        <v>0</v>
      </c>
      <c r="I37" s="2903">
        <f>'7-11л. РАСКЛАДКА'!Y271</f>
        <v>0</v>
      </c>
      <c r="J37" s="2903">
        <f>'7-11л. РАСКЛАДКА'!Y327</f>
        <v>0</v>
      </c>
      <c r="K37" s="2903">
        <f>'7-11л. РАСКЛАДКА'!Y383</f>
        <v>0</v>
      </c>
      <c r="L37" s="2903">
        <f>'7-11л. РАСКЛАДКА'!Y436</f>
        <v>0</v>
      </c>
      <c r="M37" s="2903">
        <f>'7-11л. РАСКЛАДКА'!Y490</f>
        <v>0</v>
      </c>
      <c r="N37" s="2817">
        <f>'7-11л. РАСКЛАДКА'!Y543</f>
        <v>0</v>
      </c>
      <c r="O37" s="2826">
        <f t="shared" si="0"/>
        <v>0</v>
      </c>
      <c r="P37" s="2949">
        <f t="shared" si="2"/>
        <v>-100</v>
      </c>
      <c r="Q37" s="2998">
        <f t="shared" si="3"/>
        <v>0.89999999999999991</v>
      </c>
      <c r="R37" s="2999">
        <v>0.2</v>
      </c>
      <c r="T37" s="270"/>
      <c r="U37" s="2830"/>
      <c r="V37" s="72"/>
      <c r="W37" s="38"/>
      <c r="X37" s="38"/>
      <c r="Y37" s="38"/>
      <c r="Z37" s="38"/>
      <c r="AA37" s="2822"/>
      <c r="AB37" s="70"/>
      <c r="AC37" s="2823"/>
      <c r="AD37" s="38"/>
      <c r="AE37" s="2985"/>
      <c r="AF37" s="38"/>
      <c r="AG37" s="38"/>
      <c r="AI37" s="38"/>
      <c r="AJ37" s="38"/>
    </row>
    <row r="38" spans="2:36" ht="14.4" customHeight="1">
      <c r="B38" s="1419">
        <v>29</v>
      </c>
      <c r="C38" s="2861" t="s">
        <v>225</v>
      </c>
      <c r="D38" s="2825">
        <f t="shared" si="1"/>
        <v>1.3499999999999999</v>
      </c>
      <c r="E38" s="2815">
        <f>'7-11л. РАСКЛАДКА'!Y42</f>
        <v>1.05</v>
      </c>
      <c r="F38" s="2903">
        <f>'7-11л. РАСКЛАДКА'!Y100</f>
        <v>1.25</v>
      </c>
      <c r="G38" s="2903">
        <f>'7-11л. РАСКЛАДКА'!Y159</f>
        <v>1.05</v>
      </c>
      <c r="H38" s="2903">
        <f>'7-11л. РАСКЛАДКА'!Y215</f>
        <v>1.9500000000000002</v>
      </c>
      <c r="I38" s="2903">
        <f>'7-11л. РАСКЛАДКА'!Y272</f>
        <v>1.25</v>
      </c>
      <c r="J38" s="2903">
        <f>'7-11л. РАСКЛАДКА'!Y328</f>
        <v>1.4300000000000002</v>
      </c>
      <c r="K38" s="2903">
        <f>'7-11л. РАСКЛАДКА'!Y384</f>
        <v>1.21</v>
      </c>
      <c r="L38" s="2903">
        <f>'7-11л. РАСКЛАДКА'!Y437</f>
        <v>1.5499999999999998</v>
      </c>
      <c r="M38" s="2903">
        <f>'7-11л. РАСКЛАДКА'!Y491</f>
        <v>1.21</v>
      </c>
      <c r="N38" s="2817">
        <f>'7-11л. РАСКЛАДКА'!Y544</f>
        <v>1.5499999999999998</v>
      </c>
      <c r="O38" s="2826">
        <f t="shared" si="0"/>
        <v>13.500000000000004</v>
      </c>
      <c r="P38" s="2949">
        <f t="shared" si="2"/>
        <v>0</v>
      </c>
      <c r="Q38" s="2998">
        <f t="shared" si="3"/>
        <v>13.5</v>
      </c>
      <c r="R38" s="2999">
        <v>3</v>
      </c>
      <c r="T38" s="270"/>
      <c r="U38" s="2830"/>
      <c r="V38" s="72"/>
      <c r="W38" s="38"/>
      <c r="X38" s="38"/>
      <c r="Y38" s="38"/>
      <c r="Z38" s="38"/>
      <c r="AA38" s="2822"/>
      <c r="AB38" s="70"/>
      <c r="AC38" s="2823"/>
      <c r="AD38" s="38"/>
      <c r="AE38" s="2891"/>
      <c r="AF38" s="38"/>
      <c r="AG38" s="38"/>
      <c r="AI38" s="38"/>
      <c r="AJ38" s="38"/>
    </row>
    <row r="39" spans="2:36" ht="13.5" customHeight="1">
      <c r="B39" s="1419">
        <v>30</v>
      </c>
      <c r="C39" s="1048" t="s">
        <v>116</v>
      </c>
      <c r="D39" s="2825">
        <f t="shared" si="1"/>
        <v>1.3499999999999999</v>
      </c>
      <c r="E39" s="2815">
        <f>'7-11л. РАСКЛАДКА'!Y43</f>
        <v>0</v>
      </c>
      <c r="F39" s="2903">
        <f>'7-11л. РАСКЛАДКА'!Y101</f>
        <v>0</v>
      </c>
      <c r="G39" s="2903">
        <f>'7-11л. РАСКЛАДКА'!Y160</f>
        <v>1</v>
      </c>
      <c r="H39" s="2903">
        <f>'7-11л. РАСКЛАДКА'!Y216</f>
        <v>0</v>
      </c>
      <c r="I39" s="2903">
        <f>'7-11л. РАСКЛАДКА'!Y273</f>
        <v>0</v>
      </c>
      <c r="J39" s="2903">
        <f>'7-11л. РАСКЛАДКА'!Y329</f>
        <v>0</v>
      </c>
      <c r="K39" s="2903">
        <f>'7-11л. РАСКЛАДКА'!Y385</f>
        <v>0</v>
      </c>
      <c r="L39" s="2903">
        <f>'7-11л. РАСКЛАДКА'!Y438</f>
        <v>10</v>
      </c>
      <c r="M39" s="2903">
        <f>'7-11л. РАСКЛАДКА'!Y492</f>
        <v>0</v>
      </c>
      <c r="N39" s="2817">
        <f>'7-11л. РАСКЛАДКА'!Y545</f>
        <v>0</v>
      </c>
      <c r="O39" s="2826">
        <f t="shared" si="0"/>
        <v>11</v>
      </c>
      <c r="P39" s="2963">
        <f t="shared" si="2"/>
        <v>-18.518518518518519</v>
      </c>
      <c r="Q39" s="2998">
        <f t="shared" si="3"/>
        <v>13.5</v>
      </c>
      <c r="R39" s="2999">
        <v>3</v>
      </c>
      <c r="T39" s="2831"/>
      <c r="U39" s="2859"/>
      <c r="V39" s="72"/>
      <c r="W39" s="38"/>
      <c r="X39" s="38"/>
      <c r="Y39" s="38"/>
      <c r="Z39" s="38"/>
      <c r="AA39" s="2822"/>
      <c r="AB39" s="70"/>
      <c r="AC39" s="2823"/>
      <c r="AD39" s="38"/>
      <c r="AE39" s="2891"/>
      <c r="AF39" s="38"/>
      <c r="AG39" s="38"/>
      <c r="AI39" s="38"/>
      <c r="AJ39" s="38"/>
    </row>
    <row r="40" spans="2:36" ht="14.25" customHeight="1">
      <c r="B40" s="1419">
        <v>31</v>
      </c>
      <c r="C40" s="1048" t="s">
        <v>117</v>
      </c>
      <c r="D40" s="2825">
        <f t="shared" si="1"/>
        <v>0.9</v>
      </c>
      <c r="E40" s="2815">
        <f>'7-11л. РАСКЛАДКА'!Y44</f>
        <v>1.0122</v>
      </c>
      <c r="F40" s="2903">
        <f>'7-11л. РАСКЛАДКА'!Y102</f>
        <v>1.0693999999999999</v>
      </c>
      <c r="G40" s="2903">
        <f>'7-11л. РАСКЛАДКА'!Y161</f>
        <v>1.2436999999999998</v>
      </c>
      <c r="H40" s="2903">
        <f>'7-11л. РАСКЛАДКА'!Y217</f>
        <v>8.0000000000000002E-3</v>
      </c>
      <c r="I40" s="2903">
        <f>'7-11л. РАСКЛАДКА'!Y274</f>
        <v>8.4000000000000005E-2</v>
      </c>
      <c r="J40" s="2903">
        <f>'7-11л. РАСКЛАДКА'!Y330</f>
        <v>0.21730000000000002</v>
      </c>
      <c r="K40" s="2903">
        <f>'7-11л. РАСКЛАДКА'!Y386</f>
        <v>2.0089999999999999</v>
      </c>
      <c r="L40" s="2903">
        <f>'7-11л. РАСКЛАДКА'!Y439</f>
        <v>1.044</v>
      </c>
      <c r="M40" s="2903">
        <f>'7-11л. РАСКЛАДКА'!Y493</f>
        <v>1.1589999999999998</v>
      </c>
      <c r="N40" s="2817">
        <f>'7-11л. РАСКЛАДКА'!Y546</f>
        <v>1.1534</v>
      </c>
      <c r="O40" s="2826">
        <f t="shared" si="0"/>
        <v>9</v>
      </c>
      <c r="P40" s="2949">
        <f t="shared" si="2"/>
        <v>0</v>
      </c>
      <c r="Q40" s="2998">
        <f t="shared" si="3"/>
        <v>9</v>
      </c>
      <c r="R40" s="2999">
        <v>2</v>
      </c>
      <c r="T40" s="2831"/>
      <c r="U40" s="2830"/>
      <c r="V40" s="72"/>
      <c r="W40" s="38"/>
      <c r="X40" s="38"/>
      <c r="Y40" s="38"/>
      <c r="Z40" s="38"/>
      <c r="AA40" s="2822"/>
      <c r="AB40" s="70"/>
      <c r="AC40" s="2823"/>
      <c r="AD40" s="38"/>
      <c r="AE40" s="3006"/>
      <c r="AF40" s="38"/>
      <c r="AG40" s="38"/>
      <c r="AI40" s="38"/>
      <c r="AJ40" s="38"/>
    </row>
    <row r="41" spans="2:36" ht="15" customHeight="1">
      <c r="B41" s="1419">
        <v>32</v>
      </c>
      <c r="C41" s="1048" t="s">
        <v>55</v>
      </c>
      <c r="D41" s="2825">
        <f t="shared" si="1"/>
        <v>34.65</v>
      </c>
      <c r="E41" s="2987">
        <f>'7-11л. МЕНЮ '!E102</f>
        <v>30.26</v>
      </c>
      <c r="F41" s="2915">
        <f>'7-11л. МЕНЮ '!E156</f>
        <v>35.756999999999998</v>
      </c>
      <c r="G41" s="2915">
        <f>'7-11л. МЕНЮ '!E216</f>
        <v>36.582999999999998</v>
      </c>
      <c r="H41" s="2915">
        <f>'7-11л. МЕНЮ '!E269</f>
        <v>29.28</v>
      </c>
      <c r="I41" s="2915">
        <f>'7-11л. МЕНЮ '!E323</f>
        <v>41.371000000000002</v>
      </c>
      <c r="J41" s="2915">
        <f>'7-11л. МЕНЮ '!E438</f>
        <v>31.55</v>
      </c>
      <c r="K41" s="2915">
        <f>'7-11л. МЕНЮ '!E493</f>
        <v>35.795999999999999</v>
      </c>
      <c r="L41" s="2915">
        <f>'7-11л. МЕНЮ '!E547</f>
        <v>35.354999999999997</v>
      </c>
      <c r="M41" s="2915">
        <f>'7-11л. МЕНЮ '!E601</f>
        <v>31.734999999999999</v>
      </c>
      <c r="N41" s="2866">
        <f>'7-11л. МЕНЮ '!E655</f>
        <v>38.814000000000007</v>
      </c>
      <c r="O41" s="2826">
        <f t="shared" si="0"/>
        <v>346.50100000000003</v>
      </c>
      <c r="P41" s="2949">
        <f t="shared" si="2"/>
        <v>2.8860028861288356E-4</v>
      </c>
      <c r="Q41" s="2998">
        <f t="shared" si="3"/>
        <v>346.5</v>
      </c>
      <c r="R41" s="2999">
        <v>77</v>
      </c>
      <c r="T41" s="2862"/>
      <c r="U41" s="2859"/>
      <c r="V41" s="2976"/>
      <c r="W41" s="38"/>
      <c r="X41" s="38"/>
      <c r="Y41" s="38"/>
      <c r="Z41" s="38"/>
      <c r="AA41" s="2822"/>
      <c r="AB41" s="70"/>
      <c r="AC41" s="2823"/>
      <c r="AD41" s="38"/>
      <c r="AE41" s="2891"/>
      <c r="AF41" s="38"/>
      <c r="AG41" s="38"/>
      <c r="AI41" s="38"/>
      <c r="AJ41" s="38"/>
    </row>
    <row r="42" spans="2:36" ht="14.4" customHeight="1">
      <c r="B42" s="1419">
        <v>33</v>
      </c>
      <c r="C42" s="1048" t="s">
        <v>56</v>
      </c>
      <c r="D42" s="2825">
        <f t="shared" si="1"/>
        <v>35.550000000000004</v>
      </c>
      <c r="E42" s="2987">
        <f>'7-11л. МЕНЮ '!F102</f>
        <v>33.372999999999998</v>
      </c>
      <c r="F42" s="2915">
        <f>'7-11л. МЕНЮ '!F156</f>
        <v>35.186</v>
      </c>
      <c r="G42" s="2915">
        <f>'7-11л. МЕНЮ '!F216</f>
        <v>39.195</v>
      </c>
      <c r="H42" s="2915">
        <f>'7-11л. МЕНЮ '!F269</f>
        <v>31.664999999999996</v>
      </c>
      <c r="I42" s="2915">
        <f>'7-11л. МЕНЮ '!F323</f>
        <v>38.330999999999996</v>
      </c>
      <c r="J42" s="2915">
        <f>'7-11л. МЕНЮ '!F438</f>
        <v>35.387999999999998</v>
      </c>
      <c r="K42" s="2915">
        <f>'7-11л. МЕНЮ '!F493</f>
        <v>31.386000000000003</v>
      </c>
      <c r="L42" s="2915">
        <f>'7-11л. МЕНЮ '!F547</f>
        <v>34.427999999999997</v>
      </c>
      <c r="M42" s="2915">
        <f>'7-11л. МЕНЮ '!F601</f>
        <v>39.744999999999997</v>
      </c>
      <c r="N42" s="2866">
        <f>'7-11л. МЕНЮ '!F655</f>
        <v>36.803000000000004</v>
      </c>
      <c r="O42" s="2826">
        <f t="shared" si="0"/>
        <v>355.5</v>
      </c>
      <c r="P42" s="2949">
        <f t="shared" si="2"/>
        <v>0</v>
      </c>
      <c r="Q42" s="2998">
        <f t="shared" si="3"/>
        <v>355.5</v>
      </c>
      <c r="R42" s="2999">
        <v>79</v>
      </c>
      <c r="T42" s="2862"/>
      <c r="U42" s="2859"/>
      <c r="V42" s="2976"/>
      <c r="W42" s="38"/>
      <c r="X42" s="38"/>
      <c r="Y42" s="38"/>
      <c r="Z42" s="38"/>
      <c r="AA42" s="2822"/>
      <c r="AB42" s="70"/>
      <c r="AC42" s="2823"/>
      <c r="AD42" s="38"/>
      <c r="AE42" s="2883"/>
      <c r="AF42" s="38"/>
      <c r="AG42" s="38"/>
      <c r="AI42" s="38"/>
      <c r="AJ42" s="38"/>
    </row>
    <row r="43" spans="2:36" ht="14.4" customHeight="1">
      <c r="B43" s="1419">
        <v>34</v>
      </c>
      <c r="C43" s="1048" t="s">
        <v>57</v>
      </c>
      <c r="D43" s="2825">
        <f t="shared" si="1"/>
        <v>150.75</v>
      </c>
      <c r="E43" s="2988">
        <f>'7-11л. МЕНЮ '!G102</f>
        <v>166.98000000000002</v>
      </c>
      <c r="F43" s="2915">
        <f>'7-11л. МЕНЮ '!G156</f>
        <v>149.315</v>
      </c>
      <c r="G43" s="2915">
        <f>'7-11л. МЕНЮ '!G216</f>
        <v>145.76700000000002</v>
      </c>
      <c r="H43" s="2915">
        <f>'7-11л. МЕНЮ '!G269</f>
        <v>156.078</v>
      </c>
      <c r="I43" s="2915">
        <f>'7-11л. МЕНЮ '!G323</f>
        <v>135.608</v>
      </c>
      <c r="J43" s="2915">
        <f>'7-11л. МЕНЮ '!G438</f>
        <v>158.94200000000001</v>
      </c>
      <c r="K43" s="2915">
        <f>'7-11л. МЕНЮ '!G493</f>
        <v>158.88400000000001</v>
      </c>
      <c r="L43" s="2915">
        <f>'7-11л. МЕНЮ '!G547</f>
        <v>151.38999999999999</v>
      </c>
      <c r="M43" s="2915">
        <f>'7-11л. МЕНЮ '!G601</f>
        <v>142.44200000000001</v>
      </c>
      <c r="N43" s="2866">
        <f>'7-11л. МЕНЮ '!G655</f>
        <v>142.09200000000001</v>
      </c>
      <c r="O43" s="2826">
        <f t="shared" si="0"/>
        <v>1507.498</v>
      </c>
      <c r="P43" s="2949">
        <f t="shared" si="2"/>
        <v>-1.3266998340100145E-4</v>
      </c>
      <c r="Q43" s="2998">
        <f t="shared" si="3"/>
        <v>1507.5</v>
      </c>
      <c r="R43" s="2999">
        <v>335</v>
      </c>
      <c r="T43" s="2862"/>
      <c r="U43" s="2859"/>
      <c r="V43" s="72"/>
      <c r="W43" s="38"/>
      <c r="X43" s="38"/>
      <c r="Y43" s="38"/>
      <c r="Z43" s="38"/>
      <c r="AA43" s="2822"/>
      <c r="AB43" s="70"/>
      <c r="AC43" s="2823"/>
      <c r="AD43" s="38"/>
      <c r="AE43" s="2883"/>
      <c r="AF43" s="38"/>
      <c r="AG43" s="38"/>
      <c r="AI43" s="38"/>
      <c r="AJ43" s="38"/>
    </row>
    <row r="44" spans="2:36" ht="15" customHeight="1">
      <c r="B44" s="2869">
        <v>35</v>
      </c>
      <c r="C44" s="2870" t="s">
        <v>58</v>
      </c>
      <c r="D44" s="2871">
        <f t="shared" si="1"/>
        <v>1057.5</v>
      </c>
      <c r="E44" s="2989">
        <f>'7-11л. МЕНЮ '!H102</f>
        <v>1059.33</v>
      </c>
      <c r="F44" s="2917">
        <f>'7-11л. МЕНЮ '!H156</f>
        <v>1058.4920000000002</v>
      </c>
      <c r="G44" s="2917">
        <f>'7-11л. МЕНЮ '!H216</f>
        <v>1059.8979999999999</v>
      </c>
      <c r="H44" s="2917">
        <f>'7-11л. МЕНЮ '!H269</f>
        <v>1056.9780000000001</v>
      </c>
      <c r="I44" s="2917">
        <f>'7-11л. МЕНЮ '!H323</f>
        <v>1052.8019999999999</v>
      </c>
      <c r="J44" s="2917">
        <f>'7-11л. МЕНЮ '!H438</f>
        <v>1054.5630000000001</v>
      </c>
      <c r="K44" s="2918">
        <f>'7-11л. МЕНЮ '!H493</f>
        <v>1059.191</v>
      </c>
      <c r="L44" s="2917">
        <f>'7-11л. МЕНЮ '!H547</f>
        <v>1056.6450000000002</v>
      </c>
      <c r="M44" s="2917">
        <f>'7-11л. МЕНЮ '!H601</f>
        <v>1057.9660000000001</v>
      </c>
      <c r="N44" s="2875">
        <f>'7-11л. МЕНЮ '!H655</f>
        <v>1059.1350000000002</v>
      </c>
      <c r="O44" s="2921">
        <f t="shared" si="0"/>
        <v>10575</v>
      </c>
      <c r="P44" s="2950">
        <f t="shared" si="2"/>
        <v>0</v>
      </c>
      <c r="Q44" s="3007">
        <f t="shared" si="3"/>
        <v>10575</v>
      </c>
      <c r="R44" s="3008">
        <v>2350</v>
      </c>
      <c r="T44" s="2831"/>
      <c r="U44" s="2859"/>
      <c r="V44" s="72"/>
      <c r="W44" s="38"/>
      <c r="X44" s="38"/>
      <c r="Y44" s="38"/>
      <c r="Z44" s="38"/>
      <c r="AA44" s="2881"/>
      <c r="AB44" s="70"/>
      <c r="AC44" s="2823"/>
      <c r="AD44" s="38"/>
      <c r="AE44" s="2883"/>
      <c r="AF44" s="38"/>
      <c r="AG44" s="38"/>
      <c r="AI44" s="38"/>
      <c r="AJ44" s="38"/>
    </row>
    <row r="47" spans="2:36" ht="13.5" customHeight="1"/>
    <row r="48" spans="2:36" ht="14.4" customHeight="1"/>
    <row r="49" spans="2:16" ht="14.4" customHeight="1"/>
    <row r="50" spans="2:16" ht="11.25" customHeight="1"/>
    <row r="51" spans="2:16" ht="11.25" customHeight="1"/>
    <row r="53" spans="2:16">
      <c r="B53" t="s">
        <v>230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</row>
    <row r="54" spans="2:16">
      <c r="B54" t="s">
        <v>231</v>
      </c>
      <c r="D54" s="2735"/>
      <c r="E54" s="2735"/>
      <c r="F54" s="2735"/>
      <c r="G54" s="2735"/>
      <c r="H54" s="2735"/>
      <c r="I54" s="2735"/>
      <c r="J54" s="2735"/>
      <c r="K54" s="2735"/>
      <c r="L54" s="2735"/>
      <c r="M54" s="2735"/>
      <c r="N54" s="2735"/>
      <c r="O54" s="2735"/>
      <c r="P54" s="2735"/>
    </row>
    <row r="55" spans="2:16">
      <c r="B55" t="s">
        <v>232</v>
      </c>
      <c r="O55" s="2735"/>
      <c r="P55" s="2735"/>
    </row>
    <row r="56" spans="2:16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</row>
    <row r="57" spans="2:16">
      <c r="B57" s="1" t="s">
        <v>233</v>
      </c>
    </row>
    <row r="58" spans="2:16">
      <c r="B58" t="s">
        <v>234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</row>
    <row r="59" spans="2:16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</row>
    <row r="67" ht="13.5" customHeight="1"/>
    <row r="69" ht="13.5" customHeight="1"/>
    <row r="70" ht="12" customHeight="1"/>
    <row r="72" ht="14.4" customHeight="1"/>
    <row r="74" ht="14.4" customHeight="1"/>
    <row r="76" ht="14.4" customHeight="1"/>
    <row r="78" ht="14.4" customHeight="1"/>
    <row r="79" hidden="1"/>
    <row r="86" spans="2:29"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</row>
    <row r="87" spans="2:29">
      <c r="B87" s="243"/>
      <c r="C87" s="38"/>
      <c r="D87" s="2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461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</row>
    <row r="88" spans="2:29">
      <c r="B88" s="38"/>
      <c r="C88" s="70"/>
      <c r="D88" s="72"/>
      <c r="E88" s="81"/>
      <c r="F88" s="81"/>
      <c r="G88" s="81"/>
      <c r="H88" s="81"/>
      <c r="I88" s="81"/>
      <c r="J88" s="81"/>
      <c r="K88" s="81"/>
      <c r="L88" s="81"/>
      <c r="M88" s="70"/>
      <c r="N88" s="70"/>
      <c r="O88" s="94"/>
      <c r="P88" s="94"/>
      <c r="Q88" s="70"/>
      <c r="R88" s="72"/>
      <c r="S88" s="38"/>
      <c r="T88" s="72"/>
      <c r="U88" s="70"/>
      <c r="V88" s="38"/>
      <c r="W88" s="38"/>
      <c r="X88" s="38"/>
      <c r="Y88" s="38"/>
      <c r="Z88" s="38"/>
      <c r="AA88" s="38"/>
      <c r="AB88" s="38"/>
      <c r="AC88" s="38"/>
    </row>
    <row r="89" spans="2:29">
      <c r="B89" s="38"/>
      <c r="C89" s="70"/>
      <c r="D89" s="94"/>
      <c r="E89" s="81"/>
      <c r="F89" s="81"/>
      <c r="G89" s="81"/>
      <c r="H89" s="81"/>
      <c r="I89" s="81"/>
      <c r="J89" s="81"/>
      <c r="K89" s="81"/>
      <c r="L89" s="81"/>
      <c r="M89" s="70"/>
      <c r="N89" s="70"/>
      <c r="O89" s="94"/>
      <c r="P89" s="94"/>
      <c r="Q89" s="70"/>
      <c r="R89" s="72"/>
      <c r="S89" s="38"/>
      <c r="T89" s="72"/>
      <c r="U89" s="70"/>
      <c r="V89" s="38"/>
      <c r="W89" s="38"/>
      <c r="X89" s="38"/>
      <c r="Y89" s="38"/>
      <c r="Z89" s="38"/>
      <c r="AA89" s="38"/>
      <c r="AB89" s="38"/>
      <c r="AC89" s="38"/>
    </row>
    <row r="90" spans="2:29">
      <c r="B90" s="38"/>
      <c r="C90" s="72"/>
      <c r="D90" s="72"/>
      <c r="E90" s="81"/>
      <c r="F90" s="81"/>
      <c r="G90" s="81"/>
      <c r="H90" s="81"/>
      <c r="I90" s="38"/>
      <c r="J90" s="38"/>
      <c r="K90" s="81"/>
      <c r="L90" s="230"/>
      <c r="M90" s="70"/>
      <c r="N90" s="70"/>
      <c r="O90" s="94"/>
      <c r="P90" s="94"/>
      <c r="Q90" s="72"/>
      <c r="R90" s="72"/>
      <c r="S90" s="38"/>
      <c r="T90" s="72"/>
      <c r="U90" s="70"/>
      <c r="V90" s="38"/>
      <c r="W90" s="38"/>
      <c r="X90" s="38"/>
      <c r="Y90" s="38"/>
      <c r="Z90" s="38"/>
      <c r="AA90" s="38"/>
      <c r="AB90" s="2799"/>
      <c r="AC90" s="38"/>
    </row>
    <row r="91" spans="2:29">
      <c r="B91" s="38"/>
      <c r="C91" s="70"/>
      <c r="D91" s="7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94"/>
      <c r="P91" s="94"/>
      <c r="Q91" s="72"/>
      <c r="R91" s="72"/>
      <c r="S91" s="38"/>
      <c r="T91" s="72"/>
      <c r="U91" s="70"/>
      <c r="V91" s="38"/>
      <c r="W91" s="38"/>
      <c r="X91" s="38"/>
      <c r="Y91" s="38"/>
      <c r="Z91" s="397"/>
      <c r="AA91" s="38"/>
      <c r="AB91" s="2799"/>
      <c r="AC91" s="38"/>
    </row>
    <row r="92" spans="2:29">
      <c r="B92" s="38"/>
      <c r="C92" s="72"/>
      <c r="D92" s="38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94"/>
      <c r="P92" s="94"/>
      <c r="Q92" s="70"/>
      <c r="R92" s="72"/>
      <c r="S92" s="38"/>
      <c r="T92" s="72"/>
      <c r="U92" s="70"/>
      <c r="V92" s="38"/>
      <c r="W92" s="38"/>
      <c r="X92" s="38"/>
      <c r="Y92" s="38"/>
      <c r="Z92" s="397"/>
      <c r="AA92" s="38"/>
      <c r="AB92" s="2804"/>
      <c r="AC92" s="38"/>
    </row>
    <row r="93" spans="2:29">
      <c r="B93" s="38"/>
      <c r="C93" s="70"/>
      <c r="D93" s="81"/>
      <c r="E93" s="70"/>
      <c r="F93" s="70"/>
      <c r="G93" s="70"/>
      <c r="H93" s="70"/>
      <c r="I93" s="30"/>
      <c r="J93" s="70"/>
      <c r="K93" s="70"/>
      <c r="L93" s="70"/>
      <c r="M93" s="70"/>
      <c r="N93" s="30"/>
      <c r="O93" s="94"/>
      <c r="P93" s="94"/>
      <c r="Q93" s="81"/>
      <c r="R93" s="72"/>
      <c r="S93" s="70"/>
      <c r="T93" s="72"/>
      <c r="U93" s="70"/>
      <c r="V93" s="38"/>
      <c r="W93" s="2810"/>
      <c r="X93" s="72"/>
      <c r="Y93" s="67"/>
      <c r="Z93" s="2811"/>
      <c r="AA93" s="38"/>
      <c r="AB93" s="2804"/>
      <c r="AC93" s="38"/>
    </row>
    <row r="94" spans="2:29">
      <c r="B94" s="67"/>
      <c r="C94" s="70"/>
      <c r="D94" s="270"/>
      <c r="E94" s="2890"/>
      <c r="F94" s="2882"/>
      <c r="G94" s="2882"/>
      <c r="H94" s="2882"/>
      <c r="I94" s="2882"/>
      <c r="J94" s="2882"/>
      <c r="K94" s="2882"/>
      <c r="L94" s="2882"/>
      <c r="M94" s="2882"/>
      <c r="N94" s="2882"/>
      <c r="O94" s="270"/>
      <c r="P94" s="72"/>
      <c r="Q94" s="72"/>
      <c r="R94" s="38"/>
      <c r="S94" s="303"/>
      <c r="T94" s="38"/>
      <c r="U94" s="38"/>
      <c r="V94" s="38"/>
      <c r="W94" s="2822"/>
      <c r="X94" s="70"/>
      <c r="Y94" s="69"/>
      <c r="Z94" s="2823"/>
      <c r="AA94" s="38"/>
      <c r="AB94" s="2883"/>
      <c r="AC94" s="38"/>
    </row>
    <row r="95" spans="2:29">
      <c r="B95" s="67"/>
      <c r="C95" s="70"/>
      <c r="D95" s="270"/>
      <c r="E95" s="2890"/>
      <c r="F95" s="2882"/>
      <c r="G95" s="2882"/>
      <c r="H95" s="2882"/>
      <c r="I95" s="2882"/>
      <c r="J95" s="2882"/>
      <c r="K95" s="2882"/>
      <c r="L95" s="2882"/>
      <c r="M95" s="2882"/>
      <c r="N95" s="2882"/>
      <c r="O95" s="2831"/>
      <c r="P95" s="2830"/>
      <c r="Q95" s="72"/>
      <c r="R95" s="38"/>
      <c r="S95" s="38"/>
      <c r="T95" s="38"/>
      <c r="U95" s="38"/>
      <c r="V95" s="38"/>
      <c r="W95" s="2822"/>
      <c r="X95" s="70"/>
      <c r="Y95" s="69"/>
      <c r="Z95" s="2823"/>
      <c r="AA95" s="38"/>
      <c r="AB95" s="2883"/>
      <c r="AC95" s="38"/>
    </row>
    <row r="96" spans="2:29">
      <c r="B96" s="67"/>
      <c r="C96" s="70"/>
      <c r="D96" s="270"/>
      <c r="E96" s="2890"/>
      <c r="F96" s="2882"/>
      <c r="G96" s="2882"/>
      <c r="H96" s="2890"/>
      <c r="I96" s="2882"/>
      <c r="J96" s="2882"/>
      <c r="K96" s="2890"/>
      <c r="L96" s="2882"/>
      <c r="M96" s="2882"/>
      <c r="N96" s="2882"/>
      <c r="O96" s="270"/>
      <c r="P96" s="2830"/>
      <c r="Q96" s="72"/>
      <c r="R96" s="38"/>
      <c r="S96" s="38"/>
      <c r="T96" s="38"/>
      <c r="U96" s="38"/>
      <c r="V96" s="38"/>
      <c r="W96" s="2822"/>
      <c r="X96" s="70"/>
      <c r="Y96" s="69"/>
      <c r="Z96" s="2823"/>
      <c r="AA96" s="38"/>
      <c r="AB96" s="2884"/>
      <c r="AC96" s="38"/>
    </row>
    <row r="97" spans="2:29">
      <c r="B97" s="67"/>
      <c r="C97" s="70"/>
      <c r="D97" s="270"/>
      <c r="E97" s="2890"/>
      <c r="F97" s="2882"/>
      <c r="G97" s="2882"/>
      <c r="H97" s="2882"/>
      <c r="I97" s="2882"/>
      <c r="J97" s="2882"/>
      <c r="K97" s="2882"/>
      <c r="L97" s="2882"/>
      <c r="M97" s="2882"/>
      <c r="N97" s="2890"/>
      <c r="O97" s="2880"/>
      <c r="P97" s="2830"/>
      <c r="Q97" s="72"/>
      <c r="R97" s="38"/>
      <c r="S97" s="38"/>
      <c r="T97" s="38"/>
      <c r="U97" s="38"/>
      <c r="V97" s="38"/>
      <c r="W97" s="2822"/>
      <c r="X97" s="70"/>
      <c r="Y97" s="69"/>
      <c r="Z97" s="2823"/>
      <c r="AA97" s="38"/>
      <c r="AB97" s="2883"/>
      <c r="AC97" s="38"/>
    </row>
    <row r="98" spans="2:29">
      <c r="B98" s="67"/>
      <c r="C98" s="70"/>
      <c r="D98" s="270"/>
      <c r="E98" s="2890"/>
      <c r="F98" s="2882"/>
      <c r="G98" s="2882"/>
      <c r="H98" s="2882"/>
      <c r="I98" s="2882"/>
      <c r="J98" s="2882"/>
      <c r="K98" s="2882"/>
      <c r="L98" s="2882"/>
      <c r="M98" s="2882"/>
      <c r="N98" s="2882"/>
      <c r="O98" s="270"/>
      <c r="P98" s="2830"/>
      <c r="Q98" s="72"/>
      <c r="R98" s="38"/>
      <c r="S98" s="38"/>
      <c r="T98" s="38"/>
      <c r="U98" s="38"/>
      <c r="V98" s="38"/>
      <c r="W98" s="2822"/>
      <c r="X98" s="70"/>
      <c r="Y98" s="69"/>
      <c r="Z98" s="2823"/>
      <c r="AA98" s="38"/>
      <c r="AB98" s="2885"/>
      <c r="AC98" s="38"/>
    </row>
    <row r="99" spans="2:29">
      <c r="B99" s="67"/>
      <c r="C99" s="70"/>
      <c r="D99" s="270"/>
      <c r="E99" s="2890"/>
      <c r="F99" s="2882"/>
      <c r="G99" s="2882"/>
      <c r="H99" s="2882"/>
      <c r="I99" s="2882"/>
      <c r="J99" s="2882"/>
      <c r="K99" s="2882"/>
      <c r="L99" s="2882"/>
      <c r="M99" s="2882"/>
      <c r="N99" s="2882"/>
      <c r="O99" s="270"/>
      <c r="P99" s="2830"/>
      <c r="Q99" s="72"/>
      <c r="R99" s="38"/>
      <c r="S99" s="38"/>
      <c r="T99" s="38"/>
      <c r="U99" s="38"/>
      <c r="V99" s="38"/>
      <c r="W99" s="2822"/>
      <c r="X99" s="70"/>
      <c r="Y99" s="69"/>
      <c r="Z99" s="2823"/>
      <c r="AA99" s="38"/>
      <c r="AB99" s="2884"/>
      <c r="AC99" s="38"/>
    </row>
    <row r="100" spans="2:29">
      <c r="B100" s="67"/>
      <c r="C100" s="70"/>
      <c r="D100" s="270"/>
      <c r="E100" s="2890"/>
      <c r="F100" s="2882"/>
      <c r="G100" s="94"/>
      <c r="H100" s="2886"/>
      <c r="I100" s="2890"/>
      <c r="J100" s="2882"/>
      <c r="K100" s="2882"/>
      <c r="L100" s="2882"/>
      <c r="M100" s="2882"/>
      <c r="N100" s="2882"/>
      <c r="O100" s="1096"/>
      <c r="P100" s="2830"/>
      <c r="Q100" s="72"/>
      <c r="R100" s="38"/>
      <c r="S100" s="38"/>
      <c r="T100" s="38"/>
      <c r="U100" s="38"/>
      <c r="V100" s="38"/>
      <c r="W100" s="2822"/>
      <c r="X100" s="70"/>
      <c r="Y100" s="69"/>
      <c r="Z100" s="2823"/>
      <c r="AA100" s="38"/>
      <c r="AB100" s="2885"/>
      <c r="AC100" s="38"/>
    </row>
    <row r="101" spans="2:29">
      <c r="B101" s="67"/>
      <c r="C101" s="70"/>
      <c r="D101" s="270"/>
      <c r="E101" s="2890"/>
      <c r="F101" s="2882"/>
      <c r="G101" s="2882"/>
      <c r="H101" s="2882"/>
      <c r="I101" s="2882"/>
      <c r="J101" s="2882"/>
      <c r="K101" s="2882"/>
      <c r="L101" s="2882"/>
      <c r="M101" s="2882"/>
      <c r="N101" s="2882"/>
      <c r="O101" s="270"/>
      <c r="P101" s="2830"/>
      <c r="Q101" s="72"/>
      <c r="R101" s="38"/>
      <c r="S101" s="38"/>
      <c r="T101" s="38"/>
      <c r="U101" s="38"/>
      <c r="V101" s="38"/>
      <c r="W101" s="2822"/>
      <c r="X101" s="70"/>
      <c r="Y101" s="69"/>
      <c r="Z101" s="2823"/>
      <c r="AA101" s="38"/>
      <c r="AB101" s="2883"/>
      <c r="AC101" s="38"/>
    </row>
    <row r="102" spans="2:29">
      <c r="B102" s="67"/>
      <c r="C102" s="70"/>
      <c r="D102" s="270"/>
      <c r="E102" s="2890"/>
      <c r="F102" s="2882"/>
      <c r="G102" s="2882"/>
      <c r="H102" s="2882"/>
      <c r="I102" s="2882"/>
      <c r="J102" s="2882"/>
      <c r="K102" s="2882"/>
      <c r="L102" s="2882"/>
      <c r="M102" s="2882"/>
      <c r="N102" s="2882"/>
      <c r="O102" s="270"/>
      <c r="P102" s="2830"/>
      <c r="Q102" s="72"/>
      <c r="R102" s="38"/>
      <c r="S102" s="38"/>
      <c r="T102" s="38"/>
      <c r="U102" s="38"/>
      <c r="V102" s="38"/>
      <c r="W102" s="2822"/>
      <c r="X102" s="70"/>
      <c r="Y102" s="69"/>
      <c r="Z102" s="2823"/>
      <c r="AA102" s="38"/>
      <c r="AB102" s="2883"/>
      <c r="AC102" s="38"/>
    </row>
    <row r="103" spans="2:29" ht="14.4" customHeight="1">
      <c r="B103" s="67"/>
      <c r="C103" s="70"/>
      <c r="D103" s="270"/>
      <c r="E103" s="2890"/>
      <c r="F103" s="2882"/>
      <c r="G103" s="2882"/>
      <c r="H103" s="2882"/>
      <c r="I103" s="2882"/>
      <c r="J103" s="2882"/>
      <c r="K103" s="2882"/>
      <c r="L103" s="2882"/>
      <c r="M103" s="2882"/>
      <c r="N103" s="2882"/>
      <c r="O103" s="270"/>
      <c r="P103" s="2830"/>
      <c r="Q103" s="72"/>
      <c r="R103" s="38"/>
      <c r="S103" s="38"/>
      <c r="T103" s="38"/>
      <c r="U103" s="38"/>
      <c r="V103" s="38"/>
      <c r="W103" s="2822"/>
      <c r="X103" s="70"/>
      <c r="Y103" s="69"/>
      <c r="Z103" s="2823"/>
      <c r="AA103" s="38"/>
      <c r="AB103" s="2883"/>
      <c r="AC103" s="38"/>
    </row>
    <row r="104" spans="2:29" ht="13.5" customHeight="1">
      <c r="B104" s="67"/>
      <c r="C104" s="70"/>
      <c r="D104" s="270"/>
      <c r="E104" s="2890"/>
      <c r="F104" s="2882"/>
      <c r="G104" s="2882"/>
      <c r="H104" s="2882"/>
      <c r="I104" s="2882"/>
      <c r="J104" s="2882"/>
      <c r="K104" s="2882"/>
      <c r="L104" s="2882"/>
      <c r="M104" s="2882"/>
      <c r="N104" s="2882"/>
      <c r="O104" s="270"/>
      <c r="P104" s="2830"/>
      <c r="Q104" s="72"/>
      <c r="R104" s="38"/>
      <c r="S104" s="38"/>
      <c r="T104" s="38"/>
      <c r="U104" s="38"/>
      <c r="V104" s="38"/>
      <c r="W104" s="2822"/>
      <c r="X104" s="70"/>
      <c r="Y104" s="69"/>
      <c r="Z104" s="2823"/>
      <c r="AA104" s="38"/>
      <c r="AB104" s="2883"/>
      <c r="AC104" s="38"/>
    </row>
    <row r="105" spans="2:29" ht="14.4" customHeight="1">
      <c r="B105" s="67"/>
      <c r="C105" s="70"/>
      <c r="D105" s="270"/>
      <c r="E105" s="2890"/>
      <c r="F105" s="2882"/>
      <c r="G105" s="2882"/>
      <c r="H105" s="2882"/>
      <c r="I105" s="2882"/>
      <c r="J105" s="2882"/>
      <c r="K105" s="2882"/>
      <c r="L105" s="2882"/>
      <c r="M105" s="2882"/>
      <c r="N105" s="2882"/>
      <c r="O105" s="270"/>
      <c r="P105" s="2830"/>
      <c r="Q105" s="72"/>
      <c r="R105" s="38"/>
      <c r="S105" s="38"/>
      <c r="T105" s="38"/>
      <c r="U105" s="38"/>
      <c r="V105" s="38"/>
      <c r="W105" s="2822"/>
      <c r="X105" s="70"/>
      <c r="Y105" s="69"/>
      <c r="Z105" s="2823"/>
      <c r="AA105" s="38"/>
      <c r="AB105" s="2883"/>
      <c r="AC105" s="38"/>
    </row>
    <row r="106" spans="2:29">
      <c r="B106" s="67"/>
      <c r="C106" s="70"/>
      <c r="D106" s="270"/>
      <c r="E106" s="2890"/>
      <c r="F106" s="2882"/>
      <c r="G106" s="2882"/>
      <c r="H106" s="2882"/>
      <c r="I106" s="2882"/>
      <c r="J106" s="2882"/>
      <c r="K106" s="2882"/>
      <c r="L106" s="2882"/>
      <c r="M106" s="2882"/>
      <c r="N106" s="2882"/>
      <c r="O106" s="270"/>
      <c r="P106" s="2830"/>
      <c r="Q106" s="72"/>
      <c r="R106" s="38"/>
      <c r="S106" s="38"/>
      <c r="T106" s="38"/>
      <c r="U106" s="38"/>
      <c r="V106" s="38"/>
      <c r="W106" s="2822"/>
      <c r="X106" s="70"/>
      <c r="Y106" s="69"/>
      <c r="Z106" s="2823"/>
      <c r="AA106" s="38"/>
      <c r="AB106" s="2883"/>
      <c r="AC106" s="38"/>
    </row>
    <row r="107" spans="2:29">
      <c r="B107" s="67"/>
      <c r="C107" s="70"/>
      <c r="D107" s="270"/>
      <c r="E107" s="2890"/>
      <c r="F107" s="2882"/>
      <c r="G107" s="2882"/>
      <c r="H107" s="2882"/>
      <c r="I107" s="2882"/>
      <c r="J107" s="2882"/>
      <c r="K107" s="2882"/>
      <c r="L107" s="2882"/>
      <c r="M107" s="2882"/>
      <c r="N107" s="2882"/>
      <c r="O107" s="270"/>
      <c r="P107" s="2830"/>
      <c r="Q107" s="72"/>
      <c r="R107" s="38"/>
      <c r="S107" s="38"/>
      <c r="T107" s="38"/>
      <c r="U107" s="38"/>
      <c r="V107" s="38"/>
      <c r="W107" s="2822"/>
      <c r="X107" s="70"/>
      <c r="Y107" s="69"/>
      <c r="Z107" s="2823"/>
      <c r="AA107" s="38"/>
      <c r="AB107" s="2883"/>
      <c r="AC107" s="38"/>
    </row>
    <row r="108" spans="2:29">
      <c r="B108" s="67"/>
      <c r="C108" s="70"/>
      <c r="D108" s="270"/>
      <c r="E108" s="2890"/>
      <c r="F108" s="2882"/>
      <c r="G108" s="2882"/>
      <c r="H108" s="2882"/>
      <c r="I108" s="2882"/>
      <c r="J108" s="2882"/>
      <c r="K108" s="2882"/>
      <c r="L108" s="2882"/>
      <c r="M108" s="2882"/>
      <c r="N108" s="2882"/>
      <c r="O108" s="270"/>
      <c r="P108" s="2830"/>
      <c r="Q108" s="72"/>
      <c r="R108" s="38"/>
      <c r="S108" s="38"/>
      <c r="T108" s="38"/>
      <c r="U108" s="38"/>
      <c r="V108" s="38"/>
      <c r="W108" s="2822"/>
      <c r="X108" s="70"/>
      <c r="Y108" s="69"/>
      <c r="Z108" s="2823"/>
      <c r="AA108" s="38"/>
      <c r="AB108" s="2884"/>
      <c r="AC108" s="38"/>
    </row>
    <row r="109" spans="2:29" ht="14.4" customHeight="1">
      <c r="B109" s="67"/>
      <c r="C109" s="70"/>
      <c r="D109" s="270"/>
      <c r="E109" s="2893"/>
      <c r="F109" s="2886"/>
      <c r="G109" s="2887"/>
      <c r="H109" s="2882"/>
      <c r="I109" s="2882"/>
      <c r="J109" s="2882"/>
      <c r="K109" s="2882"/>
      <c r="L109" s="2886"/>
      <c r="M109" s="2886"/>
      <c r="N109" s="2882"/>
      <c r="O109" s="2831"/>
      <c r="P109" s="2830"/>
      <c r="Q109" s="72"/>
      <c r="R109" s="38"/>
      <c r="S109" s="38"/>
      <c r="T109" s="38"/>
      <c r="U109" s="38"/>
      <c r="V109" s="38"/>
      <c r="W109" s="2822"/>
      <c r="X109" s="70"/>
      <c r="Y109" s="69"/>
      <c r="Z109" s="2823"/>
      <c r="AA109" s="38"/>
      <c r="AB109" s="2888"/>
      <c r="AC109" s="38"/>
    </row>
    <row r="110" spans="2:29" ht="14.4" customHeight="1">
      <c r="B110" s="67"/>
      <c r="C110" s="70"/>
      <c r="D110" s="270"/>
      <c r="E110" s="2893"/>
      <c r="F110" s="2886"/>
      <c r="G110" s="2887"/>
      <c r="H110" s="2882"/>
      <c r="I110" s="2882"/>
      <c r="J110" s="2882"/>
      <c r="K110" s="2882"/>
      <c r="L110" s="2886"/>
      <c r="M110" s="2886"/>
      <c r="N110" s="2882"/>
      <c r="O110" s="270"/>
      <c r="P110" s="2830"/>
      <c r="Q110" s="72"/>
      <c r="R110" s="38"/>
      <c r="S110" s="38"/>
      <c r="T110" s="38"/>
      <c r="U110" s="38"/>
      <c r="V110" s="38"/>
      <c r="W110" s="2822"/>
      <c r="X110" s="70"/>
      <c r="Y110" s="69"/>
      <c r="Z110" s="2823"/>
      <c r="AA110" s="38"/>
      <c r="AB110" s="2883"/>
      <c r="AC110" s="38"/>
    </row>
    <row r="111" spans="2:29" ht="11.25" customHeight="1">
      <c r="B111" s="67"/>
      <c r="C111" s="70"/>
      <c r="D111" s="270"/>
      <c r="E111" s="2893"/>
      <c r="F111" s="2886"/>
      <c r="G111" s="2887"/>
      <c r="H111" s="2882"/>
      <c r="I111" s="2882"/>
      <c r="J111" s="2882"/>
      <c r="K111" s="2882"/>
      <c r="L111" s="2886"/>
      <c r="M111" s="2886"/>
      <c r="N111" s="2882"/>
      <c r="O111" s="270"/>
      <c r="P111" s="2830"/>
      <c r="Q111" s="72"/>
      <c r="R111" s="38"/>
      <c r="S111" s="38"/>
      <c r="T111" s="38"/>
      <c r="U111" s="38"/>
      <c r="V111" s="38"/>
      <c r="W111" s="2822"/>
      <c r="X111" s="70"/>
      <c r="Y111" s="69"/>
      <c r="Z111" s="2823"/>
      <c r="AA111" s="38"/>
      <c r="AB111" s="2883"/>
      <c r="AC111" s="38"/>
    </row>
    <row r="112" spans="2:29" ht="14.4" customHeight="1">
      <c r="B112" s="67"/>
      <c r="C112" s="70"/>
      <c r="D112" s="270"/>
      <c r="E112" s="2893"/>
      <c r="F112" s="2886"/>
      <c r="G112" s="2887"/>
      <c r="H112" s="2882"/>
      <c r="I112" s="2896"/>
      <c r="J112" s="2882"/>
      <c r="K112" s="2896"/>
      <c r="L112" s="2890"/>
      <c r="M112" s="2890"/>
      <c r="N112" s="2882"/>
      <c r="O112" s="270"/>
      <c r="P112" s="2830"/>
      <c r="Q112" s="72"/>
      <c r="R112" s="38"/>
      <c r="S112" s="38"/>
      <c r="T112" s="38"/>
      <c r="U112" s="38"/>
      <c r="V112" s="38"/>
      <c r="W112" s="2822"/>
      <c r="X112" s="70"/>
      <c r="Y112" s="69"/>
      <c r="Z112" s="2823"/>
      <c r="AA112" s="38"/>
      <c r="AB112" s="2885"/>
      <c r="AC112" s="38"/>
    </row>
    <row r="113" spans="2:29" ht="13.5" customHeight="1">
      <c r="B113" s="67"/>
      <c r="C113" s="70"/>
      <c r="D113" s="270"/>
      <c r="E113" s="2893"/>
      <c r="F113" s="2890"/>
      <c r="G113" s="2887"/>
      <c r="H113" s="2882"/>
      <c r="I113" s="2882"/>
      <c r="J113" s="2882"/>
      <c r="K113" s="2882"/>
      <c r="L113" s="2890"/>
      <c r="M113" s="2890"/>
      <c r="N113" s="2882"/>
      <c r="O113" s="270"/>
      <c r="P113" s="2830"/>
      <c r="Q113" s="72"/>
      <c r="R113" s="38"/>
      <c r="S113" s="38"/>
      <c r="T113" s="38"/>
      <c r="U113" s="38"/>
      <c r="V113" s="38"/>
      <c r="W113" s="2822"/>
      <c r="X113" s="70"/>
      <c r="Y113" s="69"/>
      <c r="Z113" s="2823"/>
      <c r="AA113" s="38"/>
      <c r="AB113" s="2883"/>
      <c r="AC113" s="38"/>
    </row>
    <row r="114" spans="2:29" ht="14.25" customHeight="1">
      <c r="B114" s="67"/>
      <c r="C114" s="70"/>
      <c r="D114" s="270"/>
      <c r="E114" s="2893"/>
      <c r="F114" s="2886"/>
      <c r="G114" s="2887"/>
      <c r="H114" s="2882"/>
      <c r="I114" s="2882"/>
      <c r="J114" s="2882"/>
      <c r="K114" s="2882"/>
      <c r="L114" s="2890"/>
      <c r="M114" s="2886"/>
      <c r="N114" s="2882"/>
      <c r="O114" s="270"/>
      <c r="P114" s="2830"/>
      <c r="Q114" s="72"/>
      <c r="R114" s="38"/>
      <c r="S114" s="38"/>
      <c r="T114" s="38"/>
      <c r="U114" s="38"/>
      <c r="V114" s="38"/>
      <c r="W114" s="2822"/>
      <c r="X114" s="70"/>
      <c r="Y114" s="69"/>
      <c r="Z114" s="2823"/>
      <c r="AA114" s="38"/>
      <c r="AB114" s="2883"/>
      <c r="AC114" s="38"/>
    </row>
    <row r="115" spans="2:29">
      <c r="B115" s="67"/>
      <c r="C115" s="70"/>
      <c r="D115" s="270"/>
      <c r="E115" s="2893"/>
      <c r="F115" s="2890"/>
      <c r="G115" s="2887"/>
      <c r="H115" s="2882"/>
      <c r="I115" s="2882"/>
      <c r="J115" s="2882"/>
      <c r="K115" s="2882"/>
      <c r="L115" s="2887"/>
      <c r="M115" s="2887"/>
      <c r="N115" s="94"/>
      <c r="O115" s="270"/>
      <c r="P115" s="2830"/>
      <c r="Q115" s="72"/>
      <c r="R115" s="38"/>
      <c r="S115" s="38"/>
      <c r="T115" s="38"/>
      <c r="U115" s="38"/>
      <c r="V115" s="38"/>
      <c r="W115" s="2822"/>
      <c r="X115" s="70"/>
      <c r="Y115" s="69"/>
      <c r="Z115" s="2823"/>
      <c r="AA115" s="38"/>
      <c r="AB115" s="2883"/>
      <c r="AC115" s="38"/>
    </row>
    <row r="116" spans="2:29" ht="14.25" customHeight="1">
      <c r="B116" s="67"/>
      <c r="C116" s="70"/>
      <c r="D116" s="270"/>
      <c r="E116" s="2893"/>
      <c r="F116" s="2890"/>
      <c r="G116" s="2890"/>
      <c r="H116" s="2882"/>
      <c r="I116" s="2882"/>
      <c r="J116" s="2882"/>
      <c r="K116" s="2886"/>
      <c r="L116" s="2896"/>
      <c r="M116" s="2890"/>
      <c r="N116" s="2887"/>
      <c r="O116" s="270"/>
      <c r="P116" s="2830"/>
      <c r="Q116" s="72"/>
      <c r="R116" s="38"/>
      <c r="S116" s="38"/>
      <c r="T116" s="38"/>
      <c r="U116" s="38"/>
      <c r="V116" s="38"/>
      <c r="W116" s="2822"/>
      <c r="X116" s="70"/>
      <c r="Y116" s="69"/>
      <c r="Z116" s="2823"/>
      <c r="AA116" s="38"/>
      <c r="AB116" s="2883"/>
      <c r="AC116" s="38"/>
    </row>
    <row r="117" spans="2:29">
      <c r="B117" s="67"/>
      <c r="C117" s="70"/>
      <c r="D117" s="270"/>
      <c r="E117" s="2893"/>
      <c r="F117" s="2886"/>
      <c r="G117" s="2887"/>
      <c r="H117" s="2882"/>
      <c r="I117" s="2882"/>
      <c r="J117" s="2882"/>
      <c r="K117" s="2882"/>
      <c r="L117" s="2886"/>
      <c r="M117" s="2886"/>
      <c r="N117" s="2882"/>
      <c r="O117" s="270"/>
      <c r="P117" s="2830"/>
      <c r="Q117" s="72"/>
      <c r="R117" s="38"/>
      <c r="S117" s="38"/>
      <c r="T117" s="38"/>
      <c r="U117" s="38"/>
      <c r="V117" s="38"/>
      <c r="W117" s="2822"/>
      <c r="X117" s="70"/>
      <c r="Y117" s="69"/>
      <c r="Z117" s="2823"/>
      <c r="AA117" s="38"/>
      <c r="AB117" s="2883"/>
      <c r="AC117" s="38"/>
    </row>
    <row r="118" spans="2:29" ht="11.25" customHeight="1">
      <c r="B118" s="67"/>
      <c r="C118" s="70"/>
      <c r="D118" s="270"/>
      <c r="E118" s="2893"/>
      <c r="F118" s="2890"/>
      <c r="G118" s="2887"/>
      <c r="H118" s="2882"/>
      <c r="I118" s="2882"/>
      <c r="J118" s="2882"/>
      <c r="K118" s="2882"/>
      <c r="L118" s="2887"/>
      <c r="M118" s="2887"/>
      <c r="N118" s="2882"/>
      <c r="O118" s="270"/>
      <c r="P118" s="2859"/>
      <c r="Q118" s="72"/>
      <c r="R118" s="38"/>
      <c r="S118" s="38"/>
      <c r="T118" s="38"/>
      <c r="U118" s="38"/>
      <c r="V118" s="38"/>
      <c r="W118" s="2822"/>
      <c r="X118" s="70"/>
      <c r="Y118" s="69"/>
      <c r="Z118" s="2823"/>
      <c r="AA118" s="38"/>
      <c r="AB118" s="2889"/>
      <c r="AC118" s="38"/>
    </row>
    <row r="119" spans="2:29">
      <c r="B119" s="67"/>
      <c r="C119" s="70"/>
      <c r="D119" s="270"/>
      <c r="E119" s="2893"/>
      <c r="F119" s="2886"/>
      <c r="G119" s="2887"/>
      <c r="H119" s="2882"/>
      <c r="I119" s="2882"/>
      <c r="J119" s="2882"/>
      <c r="K119" s="2882"/>
      <c r="L119" s="2887"/>
      <c r="M119" s="2887"/>
      <c r="N119" s="2882"/>
      <c r="O119" s="270"/>
      <c r="P119" s="2830"/>
      <c r="Q119" s="72"/>
      <c r="R119" s="38"/>
      <c r="S119" s="38"/>
      <c r="T119" s="38"/>
      <c r="U119" s="38"/>
      <c r="V119" s="38"/>
      <c r="W119" s="2822"/>
      <c r="X119" s="70"/>
      <c r="Y119" s="69"/>
      <c r="Z119" s="2823"/>
      <c r="AA119" s="38"/>
      <c r="AB119" s="2883"/>
      <c r="AC119" s="38"/>
    </row>
    <row r="120" spans="2:29">
      <c r="B120" s="67"/>
      <c r="C120" s="70"/>
      <c r="D120" s="270"/>
      <c r="E120" s="2893"/>
      <c r="F120" s="2887"/>
      <c r="G120" s="2890"/>
      <c r="H120" s="2882"/>
      <c r="I120" s="2882"/>
      <c r="J120" s="2882"/>
      <c r="K120" s="2882"/>
      <c r="L120" s="2896"/>
      <c r="M120" s="2890"/>
      <c r="N120" s="2882"/>
      <c r="O120" s="270"/>
      <c r="P120" s="2859"/>
      <c r="Q120" s="72"/>
      <c r="R120" s="38"/>
      <c r="S120" s="38"/>
      <c r="T120" s="38"/>
      <c r="U120" s="38"/>
      <c r="V120" s="38"/>
      <c r="W120" s="2822"/>
      <c r="X120" s="70"/>
      <c r="Y120" s="69"/>
      <c r="Z120" s="2823"/>
      <c r="AA120" s="38"/>
      <c r="AB120" s="2889"/>
      <c r="AC120" s="38"/>
    </row>
    <row r="121" spans="2:29" hidden="1">
      <c r="B121" s="67"/>
      <c r="C121" s="70"/>
      <c r="D121" s="270"/>
      <c r="E121" s="2893"/>
      <c r="F121" s="2890"/>
      <c r="G121" s="2887"/>
      <c r="H121" s="2882"/>
      <c r="I121" s="2882"/>
      <c r="J121" s="2882"/>
      <c r="K121" s="2882"/>
      <c r="L121" s="2886"/>
      <c r="M121" s="2886"/>
      <c r="N121" s="2882"/>
      <c r="O121" s="270"/>
      <c r="P121" s="2830"/>
      <c r="Q121" s="72"/>
      <c r="R121" s="38"/>
      <c r="S121" s="38"/>
      <c r="T121" s="38"/>
      <c r="U121" s="38"/>
      <c r="V121" s="38"/>
      <c r="W121" s="2822"/>
      <c r="X121" s="70"/>
      <c r="Y121" s="69"/>
      <c r="Z121" s="2823"/>
      <c r="AA121" s="38"/>
      <c r="AB121" s="2885"/>
      <c r="AC121" s="38"/>
    </row>
    <row r="122" spans="2:29">
      <c r="B122" s="67"/>
      <c r="C122" s="30"/>
      <c r="D122" s="270"/>
      <c r="E122" s="2893"/>
      <c r="F122" s="2887"/>
      <c r="G122" s="2887"/>
      <c r="H122" s="2882"/>
      <c r="I122" s="2882"/>
      <c r="J122" s="2882"/>
      <c r="K122" s="2882"/>
      <c r="L122" s="2890"/>
      <c r="M122" s="2890"/>
      <c r="N122" s="2882"/>
      <c r="O122" s="270"/>
      <c r="P122" s="2830"/>
      <c r="Q122" s="72"/>
      <c r="R122" s="38"/>
      <c r="S122" s="38"/>
      <c r="T122" s="38"/>
      <c r="U122" s="38"/>
      <c r="V122" s="38"/>
      <c r="W122" s="2822"/>
      <c r="X122" s="70"/>
      <c r="Y122" s="69"/>
      <c r="Z122" s="2823"/>
      <c r="AA122" s="38"/>
      <c r="AB122" s="2883"/>
      <c r="AC122" s="38"/>
    </row>
    <row r="123" spans="2:29">
      <c r="B123" s="67"/>
      <c r="C123" s="70"/>
      <c r="D123" s="270"/>
      <c r="E123" s="2893"/>
      <c r="F123" s="2886"/>
      <c r="G123" s="2887"/>
      <c r="H123" s="2896"/>
      <c r="I123" s="2882"/>
      <c r="J123" s="2882"/>
      <c r="K123" s="2882"/>
      <c r="L123" s="2886"/>
      <c r="M123" s="2887"/>
      <c r="N123" s="2882"/>
      <c r="O123" s="2831"/>
      <c r="P123" s="2859"/>
      <c r="Q123" s="72"/>
      <c r="R123" s="38"/>
      <c r="S123" s="38"/>
      <c r="T123" s="38"/>
      <c r="U123" s="38"/>
      <c r="V123" s="38"/>
      <c r="W123" s="2822"/>
      <c r="X123" s="70"/>
      <c r="Y123" s="69"/>
      <c r="Z123" s="2823"/>
      <c r="AA123" s="38"/>
      <c r="AB123" s="2889"/>
      <c r="AC123" s="38"/>
    </row>
    <row r="124" spans="2:29">
      <c r="B124" s="67"/>
      <c r="C124" s="70"/>
      <c r="D124" s="270"/>
      <c r="E124" s="2893"/>
      <c r="F124" s="2896"/>
      <c r="G124" s="2896"/>
      <c r="H124" s="2882"/>
      <c r="I124" s="2882"/>
      <c r="J124" s="2882"/>
      <c r="K124" s="2882"/>
      <c r="L124" s="2897"/>
      <c r="M124" s="2896"/>
      <c r="N124" s="2882"/>
      <c r="O124" s="2831"/>
      <c r="P124" s="2830"/>
      <c r="Q124" s="72"/>
      <c r="R124" s="38"/>
      <c r="S124" s="38"/>
      <c r="T124" s="38"/>
      <c r="U124" s="38"/>
      <c r="V124" s="38"/>
      <c r="W124" s="2822"/>
      <c r="X124" s="70"/>
      <c r="Y124" s="69"/>
      <c r="Z124" s="2823"/>
      <c r="AA124" s="38"/>
      <c r="AB124" s="2892"/>
      <c r="AC124" s="38"/>
    </row>
    <row r="125" spans="2:29">
      <c r="B125" s="67"/>
      <c r="C125" s="70"/>
      <c r="D125" s="270"/>
      <c r="E125" s="2893"/>
      <c r="F125" s="286"/>
      <c r="G125" s="286"/>
      <c r="H125" s="286"/>
      <c r="I125" s="286"/>
      <c r="J125" s="286"/>
      <c r="K125" s="286"/>
      <c r="L125" s="286"/>
      <c r="M125" s="286"/>
      <c r="N125" s="286"/>
      <c r="O125" s="2831"/>
      <c r="P125" s="2830"/>
      <c r="Q125" s="72"/>
      <c r="R125" s="38"/>
      <c r="S125" s="38"/>
      <c r="T125" s="38"/>
      <c r="U125" s="38"/>
      <c r="V125" s="38"/>
      <c r="W125" s="2822"/>
      <c r="X125" s="70"/>
      <c r="Y125" s="69"/>
      <c r="Z125" s="2823"/>
      <c r="AA125" s="38"/>
      <c r="AB125" s="2883"/>
      <c r="AC125" s="38"/>
    </row>
    <row r="126" spans="2:29" ht="11.25" customHeight="1">
      <c r="B126" s="67"/>
      <c r="C126" s="70"/>
      <c r="D126" s="270"/>
      <c r="E126" s="2893"/>
      <c r="F126" s="286"/>
      <c r="G126" s="286"/>
      <c r="H126" s="286"/>
      <c r="I126" s="286"/>
      <c r="J126" s="286"/>
      <c r="K126" s="286"/>
      <c r="L126" s="286"/>
      <c r="M126" s="286"/>
      <c r="N126" s="286"/>
      <c r="O126" s="2831"/>
      <c r="P126" s="2830"/>
      <c r="Q126" s="72"/>
      <c r="R126" s="38"/>
      <c r="S126" s="38"/>
      <c r="T126" s="38"/>
      <c r="U126" s="38"/>
      <c r="V126" s="38"/>
      <c r="W126" s="2822"/>
      <c r="X126" s="70"/>
      <c r="Y126" s="69"/>
      <c r="Z126" s="2823"/>
      <c r="AA126" s="38"/>
      <c r="AB126" s="2883"/>
      <c r="AC126" s="38"/>
    </row>
    <row r="127" spans="2:29" ht="14.4" customHeight="1">
      <c r="B127" s="67"/>
      <c r="C127" s="70"/>
      <c r="D127" s="270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31"/>
      <c r="P127" s="2830"/>
      <c r="Q127" s="72"/>
      <c r="R127" s="38"/>
      <c r="S127" s="38"/>
      <c r="T127" s="38"/>
      <c r="U127" s="38"/>
      <c r="V127" s="38"/>
      <c r="W127" s="2822"/>
      <c r="X127" s="70"/>
      <c r="Y127" s="69"/>
      <c r="Z127" s="2823"/>
      <c r="AA127" s="38"/>
      <c r="AB127" s="2883"/>
      <c r="AC127" s="38"/>
    </row>
    <row r="128" spans="2:29" ht="11.25" customHeight="1">
      <c r="B128" s="67"/>
      <c r="C128" s="70"/>
      <c r="D128" s="270"/>
      <c r="E128" s="286"/>
      <c r="F128" s="286"/>
      <c r="G128" s="286"/>
      <c r="H128" s="286"/>
      <c r="I128" s="286"/>
      <c r="J128" s="286"/>
      <c r="K128" s="2894"/>
      <c r="L128" s="286"/>
      <c r="M128" s="286"/>
      <c r="N128" s="286"/>
      <c r="O128" s="2880"/>
      <c r="P128" s="2830"/>
      <c r="Q128" s="72"/>
      <c r="R128" s="38"/>
      <c r="S128" s="38"/>
      <c r="T128" s="38"/>
      <c r="U128" s="38"/>
      <c r="V128" s="38"/>
      <c r="W128" s="2881"/>
      <c r="X128" s="70"/>
      <c r="Y128" s="2895"/>
      <c r="Z128" s="2823"/>
      <c r="AA128" s="38"/>
      <c r="AB128" s="2883"/>
      <c r="AC128" s="38"/>
    </row>
    <row r="129" spans="2:29"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</row>
    <row r="130" spans="2:29"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  <c r="AC130" s="38"/>
    </row>
    <row r="131" spans="2:29"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  <c r="AC131" s="38"/>
    </row>
    <row r="132" spans="2:29"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  <c r="AC132" s="38"/>
    </row>
    <row r="133" spans="2:29"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  <c r="AC133" s="38"/>
    </row>
    <row r="134" spans="2:29"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  <c r="AC134" s="38"/>
    </row>
    <row r="135" spans="2:29"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  <c r="AC135" s="38"/>
    </row>
    <row r="136" spans="2:29"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  <c r="AC136" s="38"/>
    </row>
    <row r="137" spans="2:29"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  <c r="AC137" s="38"/>
    </row>
    <row r="138" spans="2:29"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  <c r="AC138" s="38"/>
    </row>
    <row r="139" spans="2:29"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  <c r="AC139" s="38"/>
    </row>
    <row r="140" spans="2:29"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  <c r="AC140" s="38"/>
    </row>
    <row r="141" spans="2:29"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  <c r="AC141" s="38"/>
    </row>
    <row r="142" spans="2:29"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  <c r="AC142" s="38"/>
    </row>
    <row r="143" spans="2:29"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  <c r="AC143" s="38"/>
    </row>
    <row r="144" spans="2:29"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  <c r="AC144" s="38"/>
    </row>
    <row r="145" spans="2:29"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  <c r="AC145" s="38"/>
    </row>
    <row r="146" spans="2:29"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  <c r="AC146" s="38"/>
    </row>
    <row r="147" spans="2:29"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  <c r="AC147" s="38"/>
    </row>
    <row r="148" spans="2:29"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  <c r="AC148" s="38"/>
    </row>
    <row r="149" spans="2:29" ht="13.5" customHeight="1"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  <c r="AC149" s="38"/>
    </row>
    <row r="150" spans="2:29"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  <c r="AC150" s="38"/>
    </row>
    <row r="151" spans="2:29" ht="14.4" customHeight="1"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  <c r="AC151" s="38"/>
    </row>
    <row r="152" spans="2:29"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  <c r="AC152" s="38"/>
    </row>
    <row r="153" spans="2:29" ht="14.4" customHeight="1"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  <c r="AC153" s="38"/>
    </row>
    <row r="154" spans="2:29"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  <c r="AC154" s="38"/>
    </row>
    <row r="155" spans="2:29"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  <c r="AC155" s="38"/>
    </row>
    <row r="156" spans="2:29"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  <c r="AC156" s="38"/>
    </row>
    <row r="157" spans="2:29"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  <c r="AC157" s="38"/>
    </row>
    <row r="158" spans="2:29"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  <c r="AC158" s="38"/>
    </row>
    <row r="159" spans="2:29" ht="10.5" customHeight="1"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  <c r="AC159" s="38"/>
    </row>
    <row r="160" spans="2:29" ht="14.4" customHeight="1"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  <c r="AC160" s="38"/>
    </row>
    <row r="161" spans="2:29"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  <c r="AC161" s="38"/>
    </row>
    <row r="162" spans="2:29" ht="14.4" customHeight="1"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  <c r="AC162" s="38"/>
    </row>
    <row r="163" spans="2:29" hidden="1"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  <c r="AC163" s="38"/>
    </row>
    <row r="164" spans="2:29" ht="13.5" customHeight="1"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  <c r="AC164" s="38"/>
    </row>
    <row r="165" spans="2:29" ht="14.4" customHeight="1"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  <c r="AC165" s="38"/>
    </row>
    <row r="166" spans="2:29" ht="14.4" customHeight="1"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  <c r="AC166" s="38"/>
    </row>
    <row r="167" spans="2:29" ht="14.4" customHeight="1"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  <c r="AC167" s="38"/>
    </row>
    <row r="168" spans="2:29" ht="14.4" customHeight="1"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  <c r="AC168" s="38"/>
    </row>
    <row r="169" spans="2:29" ht="11.25" customHeight="1"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  <c r="AC169" s="38"/>
    </row>
    <row r="170" spans="2:29" ht="14.4" customHeight="1"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  <c r="AC170" s="38"/>
    </row>
    <row r="171" spans="2:29" ht="11.25" customHeight="1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</row>
    <row r="172" spans="2:29" ht="14.4" customHeight="1"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</row>
    <row r="173" spans="2:29"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  <c r="AC173" s="38"/>
    </row>
    <row r="174" spans="2:29"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  <c r="AC174" s="38"/>
    </row>
    <row r="175" spans="2:29"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  <c r="AC175" s="38"/>
    </row>
    <row r="176" spans="2:29"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  <c r="AC176" s="38"/>
    </row>
    <row r="177" spans="2:29"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  <c r="AC177" s="38"/>
    </row>
    <row r="178" spans="2:29"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  <c r="AC178" s="38"/>
    </row>
    <row r="179" spans="2:29"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  <c r="AC179" s="38"/>
    </row>
    <row r="180" spans="2:29"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  <c r="AC180" s="38"/>
    </row>
    <row r="181" spans="2:29" ht="12" customHeight="1"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  <c r="AC181" s="38"/>
    </row>
    <row r="182" spans="2:29"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  <c r="AC182" s="38"/>
    </row>
    <row r="183" spans="2:29" ht="14.4" customHeight="1"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  <c r="AC183" s="38"/>
    </row>
    <row r="184" spans="2:29"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  <c r="AC184" s="38"/>
    </row>
    <row r="185" spans="2:29" ht="15" customHeight="1"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  <c r="AC185" s="38"/>
    </row>
    <row r="186" spans="2:29"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  <c r="AC186" s="38"/>
    </row>
    <row r="187" spans="2:29"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  <c r="AC187" s="38"/>
    </row>
    <row r="188" spans="2:29"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  <c r="AC188" s="38"/>
    </row>
    <row r="189" spans="2:29"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  <c r="AC189" s="38"/>
    </row>
    <row r="190" spans="2:29"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  <c r="AC190" s="38"/>
    </row>
    <row r="191" spans="2:29"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  <c r="AC191" s="38"/>
    </row>
    <row r="192" spans="2:29"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  <c r="AC192" s="38"/>
    </row>
    <row r="193" spans="2:29" ht="13.5" customHeight="1"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  <c r="AC193" s="38"/>
    </row>
    <row r="194" spans="2:29" ht="12" customHeight="1"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  <c r="AC194" s="38"/>
    </row>
    <row r="195" spans="2:29"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  <c r="AC195" s="38"/>
    </row>
    <row r="196" spans="2:29" ht="13.5" customHeight="1"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  <c r="AC196" s="38"/>
    </row>
    <row r="197" spans="2:29"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  <c r="AC197" s="38"/>
    </row>
    <row r="198" spans="2:29"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  <c r="AC198" s="38"/>
    </row>
    <row r="199" spans="2:29" ht="12" customHeight="1"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  <c r="AC199" s="38"/>
    </row>
    <row r="200" spans="2:29" ht="14.4" customHeight="1"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  <c r="AC200" s="38"/>
    </row>
    <row r="201" spans="2:29" ht="11.25" customHeight="1"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  <c r="AC201" s="38"/>
    </row>
    <row r="202" spans="2:29" ht="12" customHeight="1"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  <c r="AC202" s="38"/>
    </row>
    <row r="203" spans="2:29"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  <c r="AC203" s="38"/>
    </row>
    <row r="204" spans="2:29" ht="13.5" customHeight="1"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  <c r="AC204" s="38"/>
    </row>
    <row r="205" spans="2:29" ht="13.5" customHeight="1"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  <c r="AC205" s="38"/>
    </row>
    <row r="206" spans="2:29" hidden="1"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  <c r="AC206" s="38"/>
    </row>
    <row r="207" spans="2:29" ht="13.5" customHeight="1"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  <c r="AC207" s="38"/>
    </row>
    <row r="208" spans="2:29" ht="12" customHeight="1"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  <c r="AC208" s="38"/>
    </row>
    <row r="209" spans="2:29" ht="13.5" customHeight="1"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  <c r="AC209" s="38"/>
    </row>
    <row r="210" spans="2:29"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  <c r="AC210" s="38"/>
    </row>
    <row r="211" spans="2:29" ht="14.4" customHeight="1"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  <c r="AC211" s="38"/>
    </row>
    <row r="212" spans="2:29" ht="12" customHeight="1"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  <c r="AC212" s="38"/>
    </row>
    <row r="213" spans="2:29" ht="14.4" customHeight="1"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  <c r="AC213" s="38"/>
    </row>
    <row r="214" spans="2:29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</row>
    <row r="215" spans="2:29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</row>
    <row r="216" spans="2:29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</row>
    <row r="217" spans="2:29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</row>
    <row r="218" spans="2:29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</row>
    <row r="219" spans="2:29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</row>
    <row r="220" spans="2:29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</row>
    <row r="221" spans="2:29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</row>
    <row r="222" spans="2:29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</row>
    <row r="223" spans="2:29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</row>
    <row r="224" spans="2:29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</row>
    <row r="225" spans="2:29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</row>
    <row r="226" spans="2:29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</row>
    <row r="227" spans="2:29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</row>
    <row r="228" spans="2:29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</row>
    <row r="229" spans="2:29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</row>
    <row r="230" spans="2:29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</row>
    <row r="231" spans="2:29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</row>
    <row r="232" spans="2:29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</row>
    <row r="233" spans="2:29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</row>
    <row r="234" spans="2:29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</row>
    <row r="235" spans="2:29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</row>
    <row r="236" spans="2:29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</row>
    <row r="237" spans="2:29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</row>
    <row r="238" spans="2:29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</row>
    <row r="239" spans="2:29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</row>
    <row r="240" spans="2:29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</row>
    <row r="241" spans="2:29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</row>
    <row r="242" spans="2:29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</row>
    <row r="243" spans="2:29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</row>
    <row r="244" spans="2:29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</row>
    <row r="245" spans="2:29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</row>
    <row r="246" spans="2:29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</row>
    <row r="247" spans="2:29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</row>
    <row r="248" spans="2:29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</row>
    <row r="249" spans="2:29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</row>
    <row r="250" spans="2:29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</row>
    <row r="251" spans="2:29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</row>
    <row r="252" spans="2:29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</row>
    <row r="253" spans="2:29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</row>
    <row r="254" spans="2:29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</row>
    <row r="255" spans="2:29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</row>
    <row r="256" spans="2:29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</row>
    <row r="257" spans="2:29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</row>
    <row r="258" spans="2:29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</row>
    <row r="259" spans="2:29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</row>
    <row r="260" spans="2:29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</row>
    <row r="261" spans="2:29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</row>
    <row r="262" spans="2:29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</row>
    <row r="263" spans="2:29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</row>
    <row r="264" spans="2:29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</row>
    <row r="265" spans="2:29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</row>
    <row r="266" spans="2:29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</row>
    <row r="267" spans="2:29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</row>
    <row r="268" spans="2:29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</row>
    <row r="269" spans="2:29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</row>
    <row r="270" spans="2:29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</row>
    <row r="271" spans="2:29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</row>
    <row r="272" spans="2:29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</row>
    <row r="273" spans="2:29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</row>
    <row r="274" spans="2:29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</row>
    <row r="275" spans="2:29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</row>
    <row r="276" spans="2:29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</row>
    <row r="277" spans="2:29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</row>
    <row r="278" spans="2:29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</row>
    <row r="279" spans="2:29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</row>
    <row r="280" spans="2:29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</row>
    <row r="281" spans="2:29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</row>
    <row r="282" spans="2:29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</row>
    <row r="283" spans="2:29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</row>
    <row r="284" spans="2:29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</row>
    <row r="285" spans="2:29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</row>
    <row r="286" spans="2:29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</row>
    <row r="287" spans="2:29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</row>
    <row r="288" spans="2:29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</row>
    <row r="289" spans="2:29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</row>
    <row r="290" spans="2:29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</row>
    <row r="291" spans="2:29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</row>
    <row r="292" spans="2:29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</row>
    <row r="293" spans="2:29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</row>
    <row r="294" spans="2:29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</row>
    <row r="295" spans="2:29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</row>
    <row r="296" spans="2:29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</row>
    <row r="297" spans="2:29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</row>
    <row r="298" spans="2:29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</row>
    <row r="299" spans="2:29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</row>
    <row r="300" spans="2:29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</row>
    <row r="301" spans="2:29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</row>
    <row r="302" spans="2:29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</row>
    <row r="303" spans="2:29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</row>
    <row r="304" spans="2:29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</row>
    <row r="305" spans="2:29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</row>
    <row r="306" spans="2:29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</row>
    <row r="307" spans="2:29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</row>
    <row r="308" spans="2:29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</row>
    <row r="309" spans="2:29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</row>
    <row r="310" spans="2:29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</row>
    <row r="311" spans="2:29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</row>
    <row r="312" spans="2:29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</row>
    <row r="313" spans="2:29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</row>
    <row r="314" spans="2:29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</row>
    <row r="315" spans="2:29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</row>
    <row r="316" spans="2:29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</row>
    <row r="317" spans="2:29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</row>
    <row r="318" spans="2:29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</row>
    <row r="319" spans="2:29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</row>
    <row r="320" spans="2:29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</row>
    <row r="321" spans="2:29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</row>
    <row r="322" spans="2:29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</row>
    <row r="323" spans="2:29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</row>
    <row r="324" spans="2:29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</row>
    <row r="325" spans="2:29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</row>
    <row r="326" spans="2:29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</row>
    <row r="327" spans="2:29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</row>
    <row r="328" spans="2:29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</row>
    <row r="329" spans="2:29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</row>
    <row r="330" spans="2:29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</row>
    <row r="331" spans="2:29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</row>
    <row r="332" spans="2:29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</row>
    <row r="333" spans="2:29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</row>
    <row r="334" spans="2:29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</row>
    <row r="335" spans="2:29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</row>
    <row r="336" spans="2:29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</row>
    <row r="337" spans="2:29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</row>
    <row r="338" spans="2:29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</row>
    <row r="339" spans="2:29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</row>
    <row r="340" spans="2:29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</row>
    <row r="341" spans="2:29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</row>
    <row r="342" spans="2:29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</row>
    <row r="343" spans="2:29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</row>
    <row r="344" spans="2:29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</row>
    <row r="345" spans="2:29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</row>
    <row r="346" spans="2:29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</row>
    <row r="347" spans="2:29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</row>
    <row r="348" spans="2:29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</row>
    <row r="349" spans="2:29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</row>
    <row r="350" spans="2:29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</row>
    <row r="351" spans="2:29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</row>
    <row r="352" spans="2:29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</row>
    <row r="353" spans="2:29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</row>
    <row r="354" spans="2:29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</row>
    <row r="355" spans="2:29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</row>
    <row r="356" spans="2:29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</row>
    <row r="357" spans="2:29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</row>
    <row r="358" spans="2:29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</row>
    <row r="359" spans="2:29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</row>
    <row r="360" spans="2:29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</row>
    <row r="361" spans="2:29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</row>
    <row r="362" spans="2:29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</row>
    <row r="363" spans="2:29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</row>
    <row r="364" spans="2:29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</row>
    <row r="365" spans="2:29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</row>
    <row r="366" spans="2:29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</row>
    <row r="367" spans="2:29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</row>
    <row r="368" spans="2:29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</row>
    <row r="369" spans="2:29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</row>
    <row r="370" spans="2:29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</row>
    <row r="371" spans="2:29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</row>
    <row r="372" spans="2:29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</row>
    <row r="373" spans="2:29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</row>
    <row r="374" spans="2:29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</row>
    <row r="375" spans="2:29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</row>
    <row r="376" spans="2:29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</row>
    <row r="377" spans="2:29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</row>
    <row r="378" spans="2:29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</row>
    <row r="379" spans="2:29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</row>
    <row r="380" spans="2:29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</row>
    <row r="381" spans="2:29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</row>
    <row r="382" spans="2:29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</row>
    <row r="383" spans="2:29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</row>
    <row r="384" spans="2:29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</row>
    <row r="385" spans="2:29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</row>
    <row r="386" spans="2:29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</row>
    <row r="387" spans="2:29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</row>
    <row r="388" spans="2:29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</row>
    <row r="389" spans="2:29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</row>
    <row r="390" spans="2:29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</row>
    <row r="391" spans="2:29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</row>
    <row r="392" spans="2:29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</row>
    <row r="393" spans="2:29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</row>
    <row r="394" spans="2:29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</row>
    <row r="395" spans="2:29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</row>
    <row r="396" spans="2:29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</row>
    <row r="397" spans="2:29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</row>
    <row r="398" spans="2:29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</row>
    <row r="399" spans="2:29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</row>
    <row r="400" spans="2:29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</row>
    <row r="401" spans="2:29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</row>
    <row r="402" spans="2:29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</row>
    <row r="403" spans="2:29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</row>
    <row r="404" spans="2:29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</row>
    <row r="405" spans="2:29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</row>
    <row r="406" spans="2:29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</row>
    <row r="407" spans="2:29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</row>
    <row r="408" spans="2:29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</row>
    <row r="409" spans="2:29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</row>
    <row r="410" spans="2:29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</row>
    <row r="411" spans="2:29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</row>
    <row r="412" spans="2:29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</row>
    <row r="413" spans="2:29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</row>
    <row r="414" spans="2:29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</row>
    <row r="415" spans="2:29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</row>
    <row r="416" spans="2:29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</row>
    <row r="417" spans="2:29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</row>
    <row r="418" spans="2:29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</row>
    <row r="419" spans="2:29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</row>
    <row r="420" spans="2:29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</row>
    <row r="421" spans="2:29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</row>
    <row r="422" spans="2:29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</row>
    <row r="423" spans="2:29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</row>
    <row r="424" spans="2:29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</row>
    <row r="425" spans="2:29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</row>
    <row r="426" spans="2:29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</row>
    <row r="427" spans="2:29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</row>
    <row r="428" spans="2:29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</row>
    <row r="429" spans="2:29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</row>
    <row r="430" spans="2:29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</row>
    <row r="431" spans="2:29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</row>
    <row r="432" spans="2:29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</row>
    <row r="433" spans="2:29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</row>
    <row r="434" spans="2:29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</row>
    <row r="435" spans="2:29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</row>
    <row r="436" spans="2:29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</row>
    <row r="437" spans="2:29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</row>
    <row r="438" spans="2:29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</row>
    <row r="439" spans="2:29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</row>
    <row r="440" spans="2:29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</row>
    <row r="441" spans="2:29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</row>
    <row r="442" spans="2:29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</row>
    <row r="443" spans="2:29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</row>
    <row r="444" spans="2:29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</row>
    <row r="445" spans="2:29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</row>
    <row r="446" spans="2:29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</row>
    <row r="447" spans="2:29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</row>
    <row r="448" spans="2:29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</row>
    <row r="449" spans="2:29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</row>
    <row r="450" spans="2:29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</row>
    <row r="451" spans="2:29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</row>
    <row r="452" spans="2:29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</row>
    <row r="453" spans="2:29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</row>
    <row r="454" spans="2:29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</row>
    <row r="455" spans="2:29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</row>
    <row r="456" spans="2:29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</row>
    <row r="457" spans="2:29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</row>
    <row r="458" spans="2:29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</row>
    <row r="459" spans="2:29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</row>
    <row r="460" spans="2:29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</row>
    <row r="461" spans="2:29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</row>
    <row r="462" spans="2:29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</row>
    <row r="463" spans="2:29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</row>
    <row r="464" spans="2:29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</row>
    <row r="465" spans="2:29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</row>
    <row r="466" spans="2:29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</row>
    <row r="467" spans="2:29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</row>
    <row r="468" spans="2:29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</row>
    <row r="469" spans="2:29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</row>
    <row r="470" spans="2:29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</row>
    <row r="471" spans="2:29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</row>
    <row r="472" spans="2:29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</row>
    <row r="473" spans="2:29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</row>
    <row r="474" spans="2:29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</row>
    <row r="475" spans="2:29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</row>
    <row r="476" spans="2:29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</row>
    <row r="477" spans="2:29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</row>
    <row r="478" spans="2:29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</row>
    <row r="479" spans="2:29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</row>
    <row r="480" spans="2:29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</row>
    <row r="481" spans="2:29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</row>
    <row r="482" spans="2:29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</row>
    <row r="483" spans="2:29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</row>
    <row r="484" spans="2:29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</row>
    <row r="485" spans="2:29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</row>
    <row r="486" spans="2:29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</row>
    <row r="487" spans="2:29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</row>
    <row r="488" spans="2:29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</row>
    <row r="489" spans="2:29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</row>
    <row r="490" spans="2:29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</row>
    <row r="491" spans="2:29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</row>
    <row r="492" spans="2:29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</row>
    <row r="493" spans="2:29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</row>
    <row r="494" spans="2:29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</row>
    <row r="495" spans="2:29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</row>
    <row r="496" spans="2:29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</row>
    <row r="497" spans="2:29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</row>
    <row r="498" spans="2:29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</row>
    <row r="499" spans="2:29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</row>
    <row r="500" spans="2:29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</row>
    <row r="501" spans="2:29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</row>
    <row r="502" spans="2:29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</row>
    <row r="503" spans="2:29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</row>
    <row r="504" spans="2:29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</row>
    <row r="505" spans="2:29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</row>
    <row r="506" spans="2:29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</row>
    <row r="507" spans="2:29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</row>
    <row r="508" spans="2:29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</row>
    <row r="509" spans="2:29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</row>
    <row r="510" spans="2:29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</row>
    <row r="511" spans="2:29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</row>
    <row r="512" spans="2:29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</row>
    <row r="513" spans="2:29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</row>
    <row r="514" spans="2:29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B1:BB741"/>
  <sheetViews>
    <sheetView topLeftCell="A7" workbookViewId="0">
      <pane xSplit="1" topLeftCell="B1" activePane="topRight" state="frozen"/>
      <selection pane="topRight" activeCell="V21" sqref="V21"/>
    </sheetView>
  </sheetViews>
  <sheetFormatPr defaultColWidth="10" defaultRowHeight="14.5"/>
  <cols>
    <col min="1" max="1" width="1.90625" customWidth="1"/>
    <col min="2" max="2" width="4" customWidth="1"/>
    <col min="3" max="3" width="32.6328125" customWidth="1"/>
    <col min="4" max="4" width="8.6328125" customWidth="1"/>
    <col min="5" max="5" width="7.36328125" customWidth="1"/>
    <col min="6" max="6" width="6.90625" customWidth="1"/>
    <col min="8" max="8" width="7.08984375" customWidth="1"/>
    <col min="9" max="9" width="6.90625" customWidth="1"/>
    <col min="10" max="10" width="7.36328125" customWidth="1"/>
    <col min="11" max="11" width="7.54296875" customWidth="1"/>
    <col min="12" max="12" width="7.453125" customWidth="1"/>
    <col min="13" max="13" width="7" customWidth="1"/>
    <col min="14" max="14" width="7.6328125" customWidth="1"/>
    <col min="15" max="15" width="8" customWidth="1"/>
    <col min="16" max="16" width="8.08984375" customWidth="1"/>
    <col min="17" max="17" width="6.453125" customWidth="1"/>
    <col min="18" max="18" width="7.36328125" customWidth="1"/>
    <col min="19" max="19" width="3.90625" customWidth="1"/>
    <col min="23" max="23" width="7.6328125" customWidth="1"/>
    <col min="24" max="24" width="7.54296875" customWidth="1"/>
    <col min="25" max="25" width="8.08984375" customWidth="1"/>
    <col min="26" max="26" width="7.36328125" customWidth="1"/>
    <col min="28" max="28" width="21.36328125" customWidth="1"/>
    <col min="29" max="29" width="8.6328125" customWidth="1"/>
    <col min="30" max="30" width="9" customWidth="1"/>
    <col min="31" max="31" width="8" customWidth="1"/>
  </cols>
  <sheetData>
    <row r="1" spans="2:36" ht="10.5" customHeight="1"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</row>
    <row r="2" spans="2:36">
      <c r="B2" s="74" t="s">
        <v>226</v>
      </c>
      <c r="D2" s="74" t="s">
        <v>19</v>
      </c>
      <c r="J2" t="s">
        <v>253</v>
      </c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I2" s="38"/>
      <c r="AJ2" s="38"/>
    </row>
    <row r="3" spans="2:36" ht="13.5" customHeight="1">
      <c r="B3" s="355"/>
      <c r="C3" s="2789"/>
      <c r="D3" s="1393" t="s">
        <v>20</v>
      </c>
      <c r="E3" s="2790" t="s">
        <v>254</v>
      </c>
      <c r="F3" s="2790"/>
      <c r="G3" s="2790"/>
      <c r="H3" s="2790"/>
      <c r="I3" s="2790"/>
      <c r="J3" s="2790"/>
      <c r="K3" s="2790"/>
      <c r="L3" s="2790"/>
      <c r="M3" s="2791"/>
      <c r="N3" s="2791"/>
      <c r="O3" s="1393" t="s">
        <v>21</v>
      </c>
      <c r="P3" s="1393" t="s">
        <v>22</v>
      </c>
      <c r="Q3" s="2792" t="s">
        <v>396</v>
      </c>
      <c r="R3" s="2993" t="s">
        <v>396</v>
      </c>
      <c r="T3" s="94"/>
      <c r="U3" s="94"/>
      <c r="V3" s="70"/>
      <c r="W3" s="72"/>
      <c r="X3" s="72"/>
      <c r="Y3" s="70"/>
      <c r="Z3" s="38"/>
      <c r="AA3" s="38"/>
      <c r="AB3" s="38"/>
      <c r="AC3" s="38"/>
      <c r="AD3" s="38"/>
      <c r="AE3" s="38"/>
      <c r="AF3" s="38"/>
      <c r="AG3" s="38"/>
      <c r="AI3" s="38"/>
      <c r="AJ3" s="38"/>
    </row>
    <row r="4" spans="2:36" ht="13.5" customHeight="1">
      <c r="B4" s="778"/>
      <c r="C4" s="2793"/>
      <c r="D4" s="1435" t="s">
        <v>213</v>
      </c>
      <c r="E4" s="32" t="s">
        <v>270</v>
      </c>
      <c r="F4" s="32"/>
      <c r="G4" s="32"/>
      <c r="H4" s="32"/>
      <c r="I4" s="32"/>
      <c r="J4" s="32"/>
      <c r="K4" s="32"/>
      <c r="L4" s="32"/>
      <c r="M4" s="21"/>
      <c r="N4" s="21"/>
      <c r="O4" s="1435" t="s">
        <v>229</v>
      </c>
      <c r="P4" s="1435" t="s">
        <v>23</v>
      </c>
      <c r="Q4" s="2794" t="s">
        <v>108</v>
      </c>
      <c r="R4" s="2994" t="s">
        <v>108</v>
      </c>
      <c r="T4" s="94"/>
      <c r="U4" s="94"/>
      <c r="V4" s="70"/>
      <c r="W4" s="38"/>
      <c r="X4" s="72"/>
      <c r="Y4" s="70"/>
      <c r="Z4" s="38"/>
      <c r="AA4" s="38"/>
      <c r="AB4" s="38"/>
      <c r="AC4" s="67"/>
      <c r="AD4" s="38"/>
      <c r="AE4" s="38"/>
      <c r="AF4" s="38"/>
      <c r="AG4" s="38"/>
      <c r="AI4" s="38"/>
      <c r="AJ4" s="38"/>
    </row>
    <row r="5" spans="2:36" ht="14.4" customHeight="1">
      <c r="B5" s="778"/>
      <c r="C5" s="2795" t="s">
        <v>24</v>
      </c>
      <c r="D5" s="1435" t="s">
        <v>21</v>
      </c>
      <c r="E5" s="2796" t="s">
        <v>228</v>
      </c>
      <c r="F5" s="2796"/>
      <c r="G5" s="2796"/>
      <c r="H5" s="2796"/>
      <c r="I5" t="s">
        <v>227</v>
      </c>
      <c r="K5" s="2796"/>
      <c r="L5" s="156" t="s">
        <v>118</v>
      </c>
      <c r="M5" s="2797"/>
      <c r="N5" s="2797"/>
      <c r="O5" s="1435" t="s">
        <v>26</v>
      </c>
      <c r="P5" s="1435" t="s">
        <v>25</v>
      </c>
      <c r="Q5" s="2798" t="s">
        <v>397</v>
      </c>
      <c r="R5" s="2994" t="s">
        <v>397</v>
      </c>
      <c r="T5" s="94"/>
      <c r="U5" s="94"/>
      <c r="V5" s="72"/>
      <c r="W5" s="72"/>
      <c r="X5" s="72"/>
      <c r="Y5" s="70"/>
      <c r="Z5" s="38"/>
      <c r="AA5" s="38"/>
      <c r="AB5" s="38"/>
      <c r="AC5" s="38"/>
      <c r="AD5" s="38"/>
      <c r="AE5" s="2799"/>
      <c r="AF5" s="38"/>
      <c r="AG5" s="38"/>
      <c r="AI5" s="38"/>
      <c r="AJ5" s="38"/>
    </row>
    <row r="6" spans="2:36">
      <c r="B6" s="778" t="s">
        <v>214</v>
      </c>
      <c r="C6" s="2793"/>
      <c r="D6" s="1435" t="s">
        <v>38</v>
      </c>
      <c r="E6" s="2800" t="s">
        <v>27</v>
      </c>
      <c r="F6" s="2800" t="s">
        <v>28</v>
      </c>
      <c r="G6" s="2800" t="s">
        <v>29</v>
      </c>
      <c r="H6" s="2800" t="s">
        <v>30</v>
      </c>
      <c r="I6" s="2801" t="s">
        <v>31</v>
      </c>
      <c r="J6" s="2800" t="s">
        <v>32</v>
      </c>
      <c r="K6" s="2801" t="s">
        <v>33</v>
      </c>
      <c r="L6" s="2800" t="s">
        <v>34</v>
      </c>
      <c r="M6" s="2801" t="s">
        <v>35</v>
      </c>
      <c r="N6" s="2800" t="s">
        <v>36</v>
      </c>
      <c r="O6" s="1435">
        <v>10</v>
      </c>
      <c r="P6" s="1435" t="s">
        <v>37</v>
      </c>
      <c r="Q6" s="1435" t="s">
        <v>26</v>
      </c>
      <c r="R6" s="2995" t="s">
        <v>398</v>
      </c>
      <c r="T6" s="94"/>
      <c r="U6" s="94"/>
      <c r="V6" s="72"/>
      <c r="W6" s="72"/>
      <c r="X6" s="72"/>
      <c r="Y6" s="70"/>
      <c r="Z6" s="38"/>
      <c r="AA6" s="38"/>
      <c r="AB6" s="38"/>
      <c r="AC6" s="397"/>
      <c r="AD6" s="38"/>
      <c r="AE6" s="2799"/>
      <c r="AF6" s="38"/>
      <c r="AG6" s="38"/>
      <c r="AI6" s="38"/>
      <c r="AJ6" s="38"/>
    </row>
    <row r="7" spans="2:36" ht="12" customHeight="1">
      <c r="B7" s="778"/>
      <c r="C7" s="2795" t="s">
        <v>215</v>
      </c>
      <c r="D7" s="1435" t="s">
        <v>216</v>
      </c>
      <c r="E7" s="2803" t="s">
        <v>39</v>
      </c>
      <c r="F7" s="2803" t="s">
        <v>39</v>
      </c>
      <c r="G7" s="2803" t="s">
        <v>39</v>
      </c>
      <c r="H7" s="2803" t="s">
        <v>39</v>
      </c>
      <c r="I7" s="34" t="s">
        <v>39</v>
      </c>
      <c r="J7" s="2803" t="s">
        <v>39</v>
      </c>
      <c r="K7" s="2803" t="s">
        <v>39</v>
      </c>
      <c r="L7" s="34" t="s">
        <v>39</v>
      </c>
      <c r="M7" s="2803" t="s">
        <v>39</v>
      </c>
      <c r="N7" s="2803" t="s">
        <v>39</v>
      </c>
      <c r="O7" s="1435" t="s">
        <v>395</v>
      </c>
      <c r="P7" s="1435" t="s">
        <v>206</v>
      </c>
      <c r="Q7" s="1435">
        <v>10</v>
      </c>
      <c r="R7" s="2995"/>
      <c r="T7" s="94"/>
      <c r="U7" s="94"/>
      <c r="V7" s="70"/>
      <c r="W7" s="38"/>
      <c r="X7" s="72"/>
      <c r="Y7" s="70"/>
      <c r="Z7" s="38"/>
      <c r="AA7" s="38"/>
      <c r="AB7" s="38"/>
      <c r="AC7" s="397"/>
      <c r="AD7" s="38"/>
      <c r="AE7" s="2804"/>
      <c r="AF7" s="38"/>
      <c r="AG7" s="38"/>
      <c r="AI7" s="38"/>
      <c r="AJ7" s="38"/>
    </row>
    <row r="8" spans="2:36" ht="14.25" customHeight="1">
      <c r="B8" s="778"/>
      <c r="C8" s="2793"/>
      <c r="D8" s="2902">
        <v>0.7</v>
      </c>
      <c r="E8" s="2797"/>
      <c r="F8" s="2807"/>
      <c r="G8" s="2797"/>
      <c r="H8" s="2807"/>
      <c r="I8" s="2462"/>
      <c r="J8" s="2807"/>
      <c r="K8" s="2807"/>
      <c r="L8" s="2797"/>
      <c r="M8" s="2807"/>
      <c r="N8" s="2462"/>
      <c r="O8" s="1435"/>
      <c r="P8" s="1435" t="s">
        <v>207</v>
      </c>
      <c r="Q8" s="1435" t="s">
        <v>395</v>
      </c>
      <c r="R8" s="2996">
        <v>1</v>
      </c>
      <c r="T8" s="94"/>
      <c r="U8" s="94"/>
      <c r="V8" s="81"/>
      <c r="W8" s="70"/>
      <c r="X8" s="72"/>
      <c r="Y8" s="70"/>
      <c r="Z8" s="38"/>
      <c r="AA8" s="2810"/>
      <c r="AB8" s="72"/>
      <c r="AC8" s="2811"/>
      <c r="AD8" s="38"/>
      <c r="AE8" s="2804"/>
      <c r="AF8" s="38"/>
      <c r="AG8" s="38"/>
      <c r="AI8" s="38"/>
      <c r="AJ8" s="38"/>
    </row>
    <row r="9" spans="2:36">
      <c r="B9" s="2812">
        <v>1</v>
      </c>
      <c r="C9" s="2813" t="s">
        <v>217</v>
      </c>
      <c r="D9" s="2814">
        <f>(R9/100)*70</f>
        <v>56</v>
      </c>
      <c r="E9" s="2953">
        <f>'7-11л. РАСКЛАДКА'!AO13</f>
        <v>50</v>
      </c>
      <c r="F9" s="2954">
        <f>'7-11л. РАСКЛАДКА'!AO67</f>
        <v>40</v>
      </c>
      <c r="G9" s="2954">
        <f>'7-11л. РАСКЛАДКА'!AO126</f>
        <v>50</v>
      </c>
      <c r="H9" s="2954">
        <f>'7-11л. РАСКЛАДКА'!AO182</f>
        <v>70</v>
      </c>
      <c r="I9" s="2954">
        <f>'7-11л. РАСКЛАДКА'!AO239</f>
        <v>40</v>
      </c>
      <c r="J9" s="2954">
        <f>'7-11л. РАСКЛАДКА'!AO295</f>
        <v>60</v>
      </c>
      <c r="K9" s="2954">
        <f>'7-11л. РАСКЛАДКА'!AO351</f>
        <v>50</v>
      </c>
      <c r="L9" s="2954">
        <f>'7-11л. РАСКЛАДКА'!AO404</f>
        <v>70</v>
      </c>
      <c r="M9" s="2954">
        <f>'7-11л. РАСКЛАДКА'!AO458</f>
        <v>50</v>
      </c>
      <c r="N9" s="2955">
        <f>'7-11л. РАСКЛАДКА'!AO511</f>
        <v>80</v>
      </c>
      <c r="O9" s="3009">
        <f>E9+F9+G9+H9+I9+J9+K9+L9+M9+N9</f>
        <v>560</v>
      </c>
      <c r="P9" s="2957">
        <f>(O9*100/Q9)-100</f>
        <v>0</v>
      </c>
      <c r="Q9" s="2958">
        <f>(R9*70/100)*10</f>
        <v>560</v>
      </c>
      <c r="R9" s="3010">
        <v>80</v>
      </c>
      <c r="T9" s="270"/>
      <c r="U9" s="72"/>
      <c r="V9" s="72"/>
      <c r="W9" s="303"/>
      <c r="X9" s="38"/>
      <c r="Y9" s="38"/>
      <c r="Z9" s="38"/>
      <c r="AA9" s="2822"/>
      <c r="AB9" s="70"/>
      <c r="AC9" s="2823"/>
      <c r="AD9" s="38"/>
      <c r="AE9" s="2883"/>
      <c r="AF9" s="38"/>
      <c r="AG9" s="38"/>
      <c r="AI9" s="38"/>
      <c r="AJ9" s="38"/>
    </row>
    <row r="10" spans="2:36">
      <c r="B10" s="1419">
        <v>2</v>
      </c>
      <c r="C10" s="1048" t="s">
        <v>41</v>
      </c>
      <c r="D10" s="2825">
        <f t="shared" ref="D10:D44" si="0">(R10/100)*70</f>
        <v>105</v>
      </c>
      <c r="E10" s="2953">
        <f>'7-11л. РАСКЛАДКА'!AO14</f>
        <v>115</v>
      </c>
      <c r="F10" s="2954">
        <f>'7-11л. РАСКЛАДКА'!AO68</f>
        <v>89.1</v>
      </c>
      <c r="G10" s="2954">
        <f>'7-11л. РАСКЛАДКА'!AO127</f>
        <v>118</v>
      </c>
      <c r="H10" s="2954">
        <f>'7-11л. РАСКЛАДКА'!AO183</f>
        <v>95.8</v>
      </c>
      <c r="I10" s="2954">
        <f>'7-11л. РАСКЛАДКА'!AO240</f>
        <v>80</v>
      </c>
      <c r="J10" s="2954">
        <f>'7-11л. РАСКЛАДКА'!AO296</f>
        <v>126.2</v>
      </c>
      <c r="K10" s="2954">
        <f>'7-11л. РАСКЛАДКА'!AO352</f>
        <v>100</v>
      </c>
      <c r="L10" s="2954">
        <f>'7-11л. РАСКЛАДКА'!AO405</f>
        <v>114.4</v>
      </c>
      <c r="M10" s="2954">
        <f>'7-11л. РАСКЛАДКА'!AO459</f>
        <v>121.5</v>
      </c>
      <c r="N10" s="2955">
        <f>'7-11л. РАСКЛАДКА'!AO512</f>
        <v>90</v>
      </c>
      <c r="O10" s="2960">
        <f t="shared" ref="O10:O44" si="1">E10+F10+G10+H10+I10+J10+K10+L10+M10+N10</f>
        <v>1050</v>
      </c>
      <c r="P10" s="2949">
        <f t="shared" ref="P10:P44" si="2">(O10*100/Q10)-100</f>
        <v>0</v>
      </c>
      <c r="Q10" s="2998">
        <f t="shared" ref="Q10:Q44" si="3">(R10*70/100)*10</f>
        <v>1050</v>
      </c>
      <c r="R10" s="3011">
        <v>150</v>
      </c>
      <c r="T10" s="2880"/>
      <c r="U10" s="2830"/>
      <c r="V10" s="72"/>
      <c r="W10" s="38"/>
      <c r="X10" s="38"/>
      <c r="Y10" s="38"/>
      <c r="Z10" s="38"/>
      <c r="AA10" s="2822"/>
      <c r="AB10" s="70"/>
      <c r="AC10" s="2823"/>
      <c r="AD10" s="38"/>
      <c r="AE10" s="2883"/>
      <c r="AF10" s="38"/>
      <c r="AG10" s="38"/>
      <c r="AI10" s="38"/>
      <c r="AJ10" s="38"/>
    </row>
    <row r="11" spans="2:36">
      <c r="B11" s="1419">
        <v>3</v>
      </c>
      <c r="C11" s="1048" t="s">
        <v>42</v>
      </c>
      <c r="D11" s="2825">
        <f t="shared" si="0"/>
        <v>10.5</v>
      </c>
      <c r="E11" s="2953">
        <f>'7-11л. РАСКЛАДКА'!AO15</f>
        <v>3.38</v>
      </c>
      <c r="F11" s="2954">
        <f>'7-11л. РАСКЛАДКА'!AO69</f>
        <v>10.25</v>
      </c>
      <c r="G11" s="2954">
        <f>'7-11л. РАСКЛАДКА'!AO128</f>
        <v>10.7</v>
      </c>
      <c r="H11" s="2954">
        <f>'7-11л. РАСКЛАДКА'!AO184</f>
        <v>16.53</v>
      </c>
      <c r="I11" s="2954">
        <f>'7-11л. РАСКЛАДКА'!AO241</f>
        <v>24.51</v>
      </c>
      <c r="J11" s="2954">
        <f>'7-11л. РАСКЛАДКА'!AO297</f>
        <v>3.6</v>
      </c>
      <c r="K11" s="2954">
        <f>'7-11л. РАСКЛАДКА'!AO353</f>
        <v>6.9</v>
      </c>
      <c r="L11" s="2954">
        <f>'7-11л. РАСКЛАДКА'!AO406</f>
        <v>8.84</v>
      </c>
      <c r="M11" s="2954">
        <f>'7-11л. РАСКЛАДКА'!AO460</f>
        <v>4.3500000000000005</v>
      </c>
      <c r="N11" s="2955">
        <f>'7-11л. РАСКЛАДКА'!AO513</f>
        <v>15.940000000000001</v>
      </c>
      <c r="O11" s="2960">
        <f t="shared" si="1"/>
        <v>105</v>
      </c>
      <c r="P11" s="2949">
        <f t="shared" si="2"/>
        <v>0</v>
      </c>
      <c r="Q11" s="2998">
        <f t="shared" si="3"/>
        <v>105</v>
      </c>
      <c r="R11" s="3011">
        <v>15</v>
      </c>
      <c r="T11" s="2880"/>
      <c r="U11" s="2830"/>
      <c r="V11" s="72"/>
      <c r="W11" s="38"/>
      <c r="X11" s="38"/>
      <c r="Y11" s="38"/>
      <c r="Z11" s="38"/>
      <c r="AA11" s="2822"/>
      <c r="AB11" s="70"/>
      <c r="AC11" s="2823"/>
      <c r="AD11" s="38"/>
      <c r="AE11" s="2884"/>
      <c r="AF11" s="38"/>
      <c r="AG11" s="38"/>
      <c r="AI11" s="38"/>
      <c r="AJ11" s="38"/>
    </row>
    <row r="12" spans="2:36">
      <c r="B12" s="1419">
        <v>4</v>
      </c>
      <c r="C12" s="1048" t="s">
        <v>43</v>
      </c>
      <c r="D12" s="2825">
        <f t="shared" si="0"/>
        <v>31.5</v>
      </c>
      <c r="E12" s="2953">
        <f>'7-11л. РАСКЛАДКА'!AO16</f>
        <v>30.8</v>
      </c>
      <c r="F12" s="2954">
        <f>'7-11л. РАСКЛАДКА'!AO70</f>
        <v>8.1</v>
      </c>
      <c r="G12" s="2954">
        <f>'7-11л. РАСКЛАДКА'!AO129</f>
        <v>43.3</v>
      </c>
      <c r="H12" s="2954">
        <f>'7-11л. РАСКЛАДКА'!AO185</f>
        <v>50.9</v>
      </c>
      <c r="I12" s="2954">
        <f>'7-11л. РАСКЛАДКА'!AO242</f>
        <v>11.8</v>
      </c>
      <c r="J12" s="2954">
        <f>'7-11л. РАСКЛАДКА'!AO298</f>
        <v>13.4</v>
      </c>
      <c r="K12" s="2954">
        <f>'7-11л. РАСКЛАДКА'!AO354</f>
        <v>45.5</v>
      </c>
      <c r="L12" s="2954">
        <f>'7-11л. РАСКЛАДКА'!AO407</f>
        <v>46.8</v>
      </c>
      <c r="M12" s="2954">
        <f>'7-11л. РАСКЛАДКА'!AO461</f>
        <v>23</v>
      </c>
      <c r="N12" s="2955">
        <f>'7-11л. РАСКЛАДКА'!AO514</f>
        <v>41.4</v>
      </c>
      <c r="O12" s="2960">
        <f t="shared" si="1"/>
        <v>315</v>
      </c>
      <c r="P12" s="2949">
        <f t="shared" si="2"/>
        <v>0</v>
      </c>
      <c r="Q12" s="2998">
        <f t="shared" si="3"/>
        <v>315</v>
      </c>
      <c r="R12" s="3011">
        <v>45</v>
      </c>
      <c r="T12" s="2880"/>
      <c r="U12" s="2830"/>
      <c r="V12" s="72"/>
      <c r="W12" s="38"/>
      <c r="X12" s="38"/>
      <c r="Y12" s="38"/>
      <c r="Z12" s="38"/>
      <c r="AA12" s="2822"/>
      <c r="AB12" s="70"/>
      <c r="AC12" s="2823"/>
      <c r="AD12" s="38"/>
      <c r="AE12" s="2883"/>
      <c r="AF12" s="38"/>
      <c r="AG12" s="38"/>
      <c r="AI12" s="38"/>
      <c r="AJ12" s="38"/>
    </row>
    <row r="13" spans="2:36">
      <c r="B13" s="1419">
        <v>5</v>
      </c>
      <c r="C13" s="1048" t="s">
        <v>44</v>
      </c>
      <c r="D13" s="2825">
        <f t="shared" si="0"/>
        <v>10.5</v>
      </c>
      <c r="E13" s="2953">
        <f>'7-11л. РАСКЛАДКА'!AO17</f>
        <v>0</v>
      </c>
      <c r="F13" s="2954">
        <f>'7-11л. РАСКЛАДКА'!AO71</f>
        <v>15</v>
      </c>
      <c r="G13" s="2954">
        <f>'7-11л. РАСКЛАДКА'!AO130</f>
        <v>0</v>
      </c>
      <c r="H13" s="2954">
        <f>'7-11л. РАСКЛАДКА'!AO186</f>
        <v>0</v>
      </c>
      <c r="I13" s="2954">
        <f>'7-11л. РАСКЛАДКА'!AO243</f>
        <v>42.5</v>
      </c>
      <c r="J13" s="2954">
        <f>'7-11л. РАСКЛАДКА'!AO299</f>
        <v>10</v>
      </c>
      <c r="K13" s="2954">
        <f>'7-11л. РАСКЛАДКА'!AO355</f>
        <v>0</v>
      </c>
      <c r="L13" s="2954">
        <f>'7-11л. РАСКЛАДКА'!AO408</f>
        <v>0</v>
      </c>
      <c r="M13" s="2954">
        <f>'7-11л. РАСКЛАДКА'!AO462</f>
        <v>37.5</v>
      </c>
      <c r="N13" s="2955">
        <f>'7-11л. РАСКЛАДКА'!AO515</f>
        <v>0</v>
      </c>
      <c r="O13" s="2960">
        <f t="shared" si="1"/>
        <v>105</v>
      </c>
      <c r="P13" s="2949">
        <f t="shared" si="2"/>
        <v>0</v>
      </c>
      <c r="Q13" s="2998">
        <f t="shared" si="3"/>
        <v>105</v>
      </c>
      <c r="R13" s="3011">
        <v>15</v>
      </c>
      <c r="T13" s="2880"/>
      <c r="U13" s="2830"/>
      <c r="V13" s="72"/>
      <c r="W13" s="38"/>
      <c r="X13" s="38"/>
      <c r="Y13" s="38"/>
      <c r="Z13" s="38"/>
      <c r="AA13" s="2822"/>
      <c r="AB13" s="70"/>
      <c r="AC13" s="2823"/>
      <c r="AD13" s="38"/>
      <c r="AE13" s="2883"/>
      <c r="AF13" s="38"/>
      <c r="AG13" s="38"/>
      <c r="AI13" s="38"/>
      <c r="AJ13" s="38"/>
    </row>
    <row r="14" spans="2:36">
      <c r="B14" s="1419">
        <v>6</v>
      </c>
      <c r="C14" s="1048" t="s">
        <v>45</v>
      </c>
      <c r="D14" s="2836">
        <f t="shared" si="0"/>
        <v>130.9</v>
      </c>
      <c r="E14" s="2964">
        <f>'7-11л. РАСКЛАДКА'!AO18</f>
        <v>88</v>
      </c>
      <c r="F14" s="2965">
        <f>'7-11л. РАСКЛАДКА'!AO72</f>
        <v>115</v>
      </c>
      <c r="G14" s="2965">
        <f>'7-11л. РАСКЛАДКА'!AO131</f>
        <v>125.68</v>
      </c>
      <c r="H14" s="2965">
        <f>'7-11л. РАСКЛАДКА'!AO187</f>
        <v>145.30000000000001</v>
      </c>
      <c r="I14" s="2965">
        <f>'7-11л. РАСКЛАДКА'!AO244</f>
        <v>204.06</v>
      </c>
      <c r="J14" s="2965">
        <f>'7-11л. РАСКЛАДКА'!AO300</f>
        <v>155.27000000000001</v>
      </c>
      <c r="K14" s="2965">
        <f>'7-11л. РАСКЛАДКА'!AO356</f>
        <v>191</v>
      </c>
      <c r="L14" s="2965">
        <f>'7-11л. РАСКЛАДКА'!AO409</f>
        <v>66.150000000000006</v>
      </c>
      <c r="M14" s="2965">
        <f>'7-11л. РАСКЛАДКА'!AO463</f>
        <v>124.86</v>
      </c>
      <c r="N14" s="2966">
        <f>'7-11л. РАСКЛАДКА'!AO516</f>
        <v>113.46</v>
      </c>
      <c r="O14" s="2967">
        <f t="shared" si="1"/>
        <v>1328.78</v>
      </c>
      <c r="P14" s="2968">
        <f t="shared" si="2"/>
        <v>1.5110771581359757</v>
      </c>
      <c r="Q14" s="3001">
        <f t="shared" si="3"/>
        <v>1309</v>
      </c>
      <c r="R14" s="3011">
        <v>187</v>
      </c>
      <c r="T14" s="2880"/>
      <c r="U14" s="2830"/>
      <c r="V14" s="72"/>
      <c r="W14" s="38"/>
      <c r="X14" s="38"/>
      <c r="Y14" s="38"/>
      <c r="Z14" s="38"/>
      <c r="AA14" s="2822"/>
      <c r="AB14" s="70"/>
      <c r="AC14" s="2823"/>
      <c r="AD14" s="38"/>
      <c r="AE14" s="2883"/>
      <c r="AF14" s="38"/>
      <c r="AG14" s="38"/>
      <c r="AI14" s="38"/>
      <c r="AJ14" s="38"/>
    </row>
    <row r="15" spans="2:36" ht="14.25" customHeight="1">
      <c r="B15" s="2843">
        <v>7</v>
      </c>
      <c r="C15" s="956" t="s">
        <v>951</v>
      </c>
      <c r="D15" s="2836">
        <f t="shared" si="0"/>
        <v>176.4</v>
      </c>
      <c r="E15" s="3012">
        <f>'7-11л. РАСКЛАДКА'!AO19</f>
        <v>157.07999999999998</v>
      </c>
      <c r="F15" s="2970">
        <f>'7-11л. РАСКЛАДКА'!AO73</f>
        <v>195.85000000000002</v>
      </c>
      <c r="G15" s="2971">
        <f>'7-11л. РАСКЛАДКА'!AO132</f>
        <v>345.55000000000007</v>
      </c>
      <c r="H15" s="2970">
        <f>'7-11л. РАСКЛАДКА'!AO188</f>
        <v>200.07000000000002</v>
      </c>
      <c r="I15" s="2971">
        <f>'7-11л. РАСКЛАДКА'!AO245</f>
        <v>186.76</v>
      </c>
      <c r="J15" s="2970">
        <f>'7-11л. РАСКЛАДКА'!AO301</f>
        <v>358.15</v>
      </c>
      <c r="K15" s="2971">
        <f>'7-11л. РАСКЛАДКА'!AO357</f>
        <v>235.38</v>
      </c>
      <c r="L15" s="2970">
        <f>'7-11л. РАСКЛАДКА'!AO410</f>
        <v>184.19599999999997</v>
      </c>
      <c r="M15" s="2971">
        <f>'7-11л. РАСКЛАДКА'!AO464</f>
        <v>234.39999999999998</v>
      </c>
      <c r="N15" s="2970">
        <f>'7-11л. РАСКЛАДКА'!AO517</f>
        <v>284.09999999999997</v>
      </c>
      <c r="O15" s="2967">
        <f t="shared" si="1"/>
        <v>2381.5360000000001</v>
      </c>
      <c r="P15" s="2974">
        <f t="shared" si="2"/>
        <v>35.007709750566903</v>
      </c>
      <c r="Q15" s="2975">
        <f t="shared" si="3"/>
        <v>1764</v>
      </c>
      <c r="R15" s="3003">
        <v>252</v>
      </c>
      <c r="T15" s="2880"/>
      <c r="U15" s="2830"/>
      <c r="V15" s="72"/>
      <c r="W15" s="38"/>
      <c r="X15" s="38"/>
      <c r="Y15" s="38"/>
      <c r="Z15" s="38"/>
      <c r="AA15" s="2822"/>
      <c r="AB15" s="70"/>
      <c r="AC15" s="2823"/>
      <c r="AD15" s="38"/>
      <c r="AE15" s="2883"/>
      <c r="AF15" s="38"/>
      <c r="AG15" s="38"/>
      <c r="AI15" s="3013"/>
      <c r="AJ15" s="38"/>
    </row>
    <row r="16" spans="2:36" ht="11.25" customHeight="1">
      <c r="B16" s="2848"/>
      <c r="C16" s="2849" t="s">
        <v>952</v>
      </c>
      <c r="D16" s="2850">
        <f t="shared" si="0"/>
        <v>19.600000000000001</v>
      </c>
      <c r="E16" s="2953">
        <f>'7-11л. РАСКЛАДКА'!AO20</f>
        <v>60</v>
      </c>
      <c r="F16" s="2977">
        <f>'7-11л. РАСКЛАДКА'!AO74</f>
        <v>0</v>
      </c>
      <c r="G16" s="2978">
        <f>'7-11л. РАСКЛАДКА'!AO133</f>
        <v>0</v>
      </c>
      <c r="H16" s="2977">
        <f>'7-11л. РАСКЛАДКА'!AO189</f>
        <v>0</v>
      </c>
      <c r="I16" s="2978">
        <f>'7-11л. РАСКЛАДКА'!AO246</f>
        <v>0</v>
      </c>
      <c r="J16" s="2977">
        <f>'7-11л. РАСКЛАДКА'!AO302</f>
        <v>48.6</v>
      </c>
      <c r="K16" s="2978">
        <f>'7-11л. РАСКЛАДКА'!AO358</f>
        <v>0</v>
      </c>
      <c r="L16" s="2977">
        <f>'7-11л. РАСКЛАДКА'!AO411</f>
        <v>0</v>
      </c>
      <c r="M16" s="2978">
        <f>'7-11л. РАСКЛАДКА'!AO465</f>
        <v>0</v>
      </c>
      <c r="N16" s="2977">
        <f>'7-11л. РАСКЛАДКА'!AO518</f>
        <v>0</v>
      </c>
      <c r="O16" s="2982">
        <f t="shared" si="1"/>
        <v>108.6</v>
      </c>
      <c r="P16" s="2980">
        <f t="shared" si="2"/>
        <v>-44.591836734693878</v>
      </c>
      <c r="Q16" s="2981">
        <f t="shared" si="3"/>
        <v>196</v>
      </c>
      <c r="R16" s="3005">
        <v>28</v>
      </c>
      <c r="T16" s="2880"/>
      <c r="U16" s="2830"/>
      <c r="V16" s="72"/>
      <c r="W16" s="38"/>
      <c r="X16" s="38"/>
      <c r="Y16" s="38"/>
      <c r="Z16" s="38"/>
      <c r="AA16" s="2822"/>
      <c r="AB16" s="70"/>
      <c r="AC16" s="2823"/>
      <c r="AD16" s="38"/>
      <c r="AE16" s="2883"/>
      <c r="AF16" s="38"/>
      <c r="AG16" s="38"/>
      <c r="AI16" s="3013"/>
      <c r="AJ16" s="38"/>
    </row>
    <row r="17" spans="2:39">
      <c r="B17" s="1419">
        <v>8</v>
      </c>
      <c r="C17" s="1048" t="s">
        <v>218</v>
      </c>
      <c r="D17" s="2850">
        <f t="shared" si="0"/>
        <v>129.5</v>
      </c>
      <c r="E17" s="2953">
        <f>'7-11л. РАСКЛАДКА'!AO21</f>
        <v>245</v>
      </c>
      <c r="F17" s="2978">
        <f>'7-11л. РАСКЛАДКА'!AO75</f>
        <v>137</v>
      </c>
      <c r="G17" s="2978">
        <f>'7-11л. РАСКЛАДКА'!AO134</f>
        <v>106</v>
      </c>
      <c r="H17" s="2978">
        <f>'7-11л. РАСКЛАДКА'!AO190</f>
        <v>152.5</v>
      </c>
      <c r="I17" s="2978">
        <f>'7-11л. РАСКЛАДКА'!AO247</f>
        <v>105</v>
      </c>
      <c r="J17" s="2978">
        <f>'7-11л. РАСКЛАДКА'!AO303</f>
        <v>100</v>
      </c>
      <c r="K17" s="2978">
        <f>'7-11л. РАСКЛАДКА'!AO359</f>
        <v>100</v>
      </c>
      <c r="L17" s="2978">
        <f>'7-11л. РАСКЛАДКА'!AO412</f>
        <v>102.5</v>
      </c>
      <c r="M17" s="2978">
        <f>'7-11л. РАСКЛАДКА'!AO466</f>
        <v>127</v>
      </c>
      <c r="N17" s="2955">
        <f>'7-11л. РАСКЛАДКА'!AO519</f>
        <v>120</v>
      </c>
      <c r="O17" s="2982">
        <f t="shared" si="1"/>
        <v>1295</v>
      </c>
      <c r="P17" s="3014">
        <f t="shared" si="2"/>
        <v>0</v>
      </c>
      <c r="Q17" s="2961">
        <f t="shared" si="3"/>
        <v>1295</v>
      </c>
      <c r="R17" s="3011">
        <v>185</v>
      </c>
      <c r="T17" s="2880"/>
      <c r="U17" s="2830"/>
      <c r="V17" s="72"/>
      <c r="W17" s="38"/>
      <c r="X17" s="38"/>
      <c r="Y17" s="38"/>
      <c r="Z17" s="38"/>
      <c r="AA17" s="2822"/>
      <c r="AB17" s="70"/>
      <c r="AC17" s="2823"/>
      <c r="AD17" s="38"/>
      <c r="AE17" s="2883"/>
      <c r="AF17" s="38"/>
      <c r="AG17" s="38"/>
      <c r="AI17" s="38"/>
      <c r="AJ17" s="38"/>
    </row>
    <row r="18" spans="2:39">
      <c r="B18" s="1419">
        <v>9</v>
      </c>
      <c r="C18" s="1048" t="s">
        <v>104</v>
      </c>
      <c r="D18" s="2825">
        <f t="shared" si="0"/>
        <v>10.5</v>
      </c>
      <c r="E18" s="2953">
        <f>'7-11л. РАСКЛАДКА'!AO22</f>
        <v>0</v>
      </c>
      <c r="F18" s="2954">
        <f>'7-11л. РАСКЛАДКА'!AO76</f>
        <v>25</v>
      </c>
      <c r="G18" s="2954">
        <f>'7-11л. РАСКЛАДКА'!AO135</f>
        <v>0</v>
      </c>
      <c r="H18" s="2954">
        <f>'7-11л. РАСКЛАДКА'!AO191</f>
        <v>15</v>
      </c>
      <c r="I18" s="2954">
        <f>'7-11л. РАСКЛАДКА'!AO248</f>
        <v>11.25</v>
      </c>
      <c r="J18" s="2954">
        <f>'7-11л. РАСКЛАДКА'!AO304</f>
        <v>15</v>
      </c>
      <c r="K18" s="2954">
        <f>'7-11л. РАСКЛАДКА'!AO360</f>
        <v>20</v>
      </c>
      <c r="L18" s="2954">
        <f>'7-11л. РАСКЛАДКА'!AO413</f>
        <v>11.25</v>
      </c>
      <c r="M18" s="2954">
        <f>'7-11л. РАСКЛАДКА'!AO467</f>
        <v>25</v>
      </c>
      <c r="N18" s="2955">
        <f>'7-11л. РАСКЛАДКА'!AO520</f>
        <v>0</v>
      </c>
      <c r="O18" s="2960">
        <f t="shared" si="1"/>
        <v>122.5</v>
      </c>
      <c r="P18" s="2949">
        <f t="shared" si="2"/>
        <v>16.666666666666671</v>
      </c>
      <c r="Q18" s="2998">
        <f t="shared" si="3"/>
        <v>105</v>
      </c>
      <c r="R18" s="3011">
        <v>15</v>
      </c>
      <c r="T18" s="2880"/>
      <c r="U18" s="2830"/>
      <c r="V18" s="72"/>
      <c r="W18" s="38"/>
      <c r="X18" s="38"/>
      <c r="Y18" s="38"/>
      <c r="Z18" s="38"/>
      <c r="AA18" s="2822"/>
      <c r="AB18" s="70"/>
      <c r="AC18" s="2823"/>
      <c r="AD18" s="38"/>
      <c r="AE18" s="2883"/>
      <c r="AF18" s="38"/>
      <c r="AG18" s="38"/>
      <c r="AI18" s="38"/>
      <c r="AJ18" s="38"/>
    </row>
    <row r="19" spans="2:39">
      <c r="B19" s="1419">
        <v>10</v>
      </c>
      <c r="C19" s="2856" t="s">
        <v>490</v>
      </c>
      <c r="D19" s="2825">
        <f t="shared" si="0"/>
        <v>140</v>
      </c>
      <c r="E19" s="2953">
        <f>'7-11л. РАСКЛАДКА'!AO23</f>
        <v>200</v>
      </c>
      <c r="F19" s="2954">
        <f>'7-11л. РАСКЛАДКА'!AO77</f>
        <v>0</v>
      </c>
      <c r="G19" s="2954">
        <f>'7-11л. РАСКЛАДКА'!AO136</f>
        <v>200</v>
      </c>
      <c r="H19" s="2954">
        <f>'7-11л. РАСКЛАДКА'!AO192</f>
        <v>200</v>
      </c>
      <c r="I19" s="2954">
        <f>'7-11л. РАСКЛАДКА'!AO249</f>
        <v>100</v>
      </c>
      <c r="J19" s="2954">
        <f>'7-11л. РАСКЛАДКА'!AO305</f>
        <v>200</v>
      </c>
      <c r="K19" s="2954">
        <f>'7-11л. РАСКЛАДКА'!AO361</f>
        <v>0</v>
      </c>
      <c r="L19" s="2954">
        <f>'7-11л. РАСКЛАДКА'!AO414</f>
        <v>300</v>
      </c>
      <c r="M19" s="2954">
        <f>'7-11л. РАСКЛАДКА'!AO468</f>
        <v>0</v>
      </c>
      <c r="N19" s="2955">
        <f>'7-11л. РАСКЛАДКА'!AO521</f>
        <v>200</v>
      </c>
      <c r="O19" s="3015">
        <f t="shared" si="1"/>
        <v>1400</v>
      </c>
      <c r="P19" s="2949">
        <f t="shared" si="2"/>
        <v>0</v>
      </c>
      <c r="Q19" s="2998">
        <f t="shared" si="3"/>
        <v>1400</v>
      </c>
      <c r="R19" s="3011">
        <v>200</v>
      </c>
      <c r="T19" s="2880"/>
      <c r="U19" s="2830"/>
      <c r="V19" s="72"/>
      <c r="W19" s="38"/>
      <c r="X19" s="38"/>
      <c r="Y19" s="38"/>
      <c r="Z19" s="38"/>
      <c r="AA19" s="2822"/>
      <c r="AB19" s="70"/>
      <c r="AC19" s="2823"/>
      <c r="AD19" s="38"/>
      <c r="AE19" s="2883"/>
      <c r="AF19" s="38"/>
      <c r="AG19" s="38"/>
      <c r="AI19" s="38"/>
      <c r="AJ19" s="38"/>
    </row>
    <row r="20" spans="2:39">
      <c r="B20" s="1419">
        <v>11</v>
      </c>
      <c r="C20" s="1048" t="s">
        <v>112</v>
      </c>
      <c r="D20" s="2825">
        <f t="shared" si="0"/>
        <v>49</v>
      </c>
      <c r="E20" s="2953">
        <f>'7-11л. РАСКЛАДКА'!AO24</f>
        <v>0</v>
      </c>
      <c r="F20" s="2954">
        <f>'7-11л. РАСКЛАДКА'!AO78</f>
        <v>42.8</v>
      </c>
      <c r="G20" s="2954">
        <f>'7-11л. РАСКЛАДКА'!AO137</f>
        <v>80.34</v>
      </c>
      <c r="H20" s="2954">
        <f>'7-11л. РАСКЛАДКА'!AO193</f>
        <v>138.18</v>
      </c>
      <c r="I20" s="2954">
        <f>'7-11л. РАСКЛАДКА'!AO250</f>
        <v>34.4</v>
      </c>
      <c r="J20" s="2954">
        <f>'7-11л. РАСКЛАДКА'!AO306</f>
        <v>36.4</v>
      </c>
      <c r="K20" s="2954">
        <f>'7-11л. РАСКЛАДКА'!AO362</f>
        <v>67.02</v>
      </c>
      <c r="L20" s="2954">
        <f>'7-11л. РАСКЛАДКА'!AO415</f>
        <v>27.2</v>
      </c>
      <c r="M20" s="2954">
        <f>'7-11л. РАСКЛАДКА'!AO469</f>
        <v>63.66</v>
      </c>
      <c r="N20" s="2955">
        <f>'7-11л. РАСКЛАДКА'!AO522</f>
        <v>0</v>
      </c>
      <c r="O20" s="2960">
        <f t="shared" si="1"/>
        <v>489.99999999999989</v>
      </c>
      <c r="P20" s="2949">
        <f t="shared" si="2"/>
        <v>0</v>
      </c>
      <c r="Q20" s="2998">
        <f t="shared" si="3"/>
        <v>490</v>
      </c>
      <c r="R20" s="3011">
        <v>70</v>
      </c>
      <c r="T20" s="270"/>
      <c r="U20" s="2830"/>
      <c r="V20" s="72"/>
      <c r="W20" s="38"/>
      <c r="X20" s="38"/>
      <c r="Y20" s="38"/>
      <c r="Z20" s="38"/>
      <c r="AA20" s="2822"/>
      <c r="AB20" s="70"/>
      <c r="AC20" s="2823"/>
      <c r="AD20" s="38"/>
      <c r="AE20" s="2883"/>
      <c r="AF20" s="38"/>
      <c r="AG20" s="38"/>
      <c r="AI20" s="38"/>
      <c r="AJ20" s="38"/>
    </row>
    <row r="21" spans="2:39">
      <c r="B21" s="1419">
        <v>12</v>
      </c>
      <c r="C21" s="1048" t="s">
        <v>113</v>
      </c>
      <c r="D21" s="2825">
        <f t="shared" si="0"/>
        <v>24.5</v>
      </c>
      <c r="E21" s="2953">
        <f>'7-11л. РАСКЛАДКА'!AO25</f>
        <v>36</v>
      </c>
      <c r="F21" s="2954">
        <f>'7-11л. РАСКЛАДКА'!AO79</f>
        <v>0</v>
      </c>
      <c r="G21" s="2954">
        <f>'7-11л. РАСКЛАДКА'!AO138</f>
        <v>0</v>
      </c>
      <c r="H21" s="2954">
        <f>'7-11л. РАСКЛАДКА'!AO194</f>
        <v>0</v>
      </c>
      <c r="I21" s="2954">
        <f>'7-11л. РАСКЛАДКА'!AO251</f>
        <v>0</v>
      </c>
      <c r="J21" s="2954">
        <f>'7-11л. РАСКЛАДКА'!AO307</f>
        <v>0</v>
      </c>
      <c r="K21" s="2954">
        <f>'7-11л. РАСКЛАДКА'!AO363</f>
        <v>86.5</v>
      </c>
      <c r="L21" s="2954">
        <f>'7-11л. РАСКЛАДКА'!AO416</f>
        <v>35</v>
      </c>
      <c r="M21" s="2954">
        <f>'7-11л. РАСКЛАДКА'!AO470</f>
        <v>0</v>
      </c>
      <c r="N21" s="2955">
        <f>'7-11л. РАСКЛАДКА'!AO523</f>
        <v>87.5</v>
      </c>
      <c r="O21" s="2960">
        <f t="shared" si="1"/>
        <v>245</v>
      </c>
      <c r="P21" s="2949">
        <f t="shared" si="2"/>
        <v>0</v>
      </c>
      <c r="Q21" s="2998">
        <f t="shared" si="3"/>
        <v>245</v>
      </c>
      <c r="R21" s="3011">
        <v>35</v>
      </c>
      <c r="T21" s="270"/>
      <c r="U21" s="2830"/>
      <c r="V21" s="72"/>
      <c r="W21" s="38"/>
      <c r="X21" s="38"/>
      <c r="Y21" s="38"/>
      <c r="Z21" s="38"/>
      <c r="AA21" s="2822"/>
      <c r="AB21" s="70"/>
      <c r="AC21" s="2823"/>
      <c r="AD21" s="38"/>
      <c r="AE21" s="2883"/>
      <c r="AF21" s="38"/>
      <c r="AG21" s="38"/>
      <c r="AI21" s="38"/>
      <c r="AJ21" s="38"/>
    </row>
    <row r="22" spans="2:39" ht="14.4" customHeight="1">
      <c r="B22" s="1419">
        <v>13</v>
      </c>
      <c r="C22" s="1048" t="s">
        <v>46</v>
      </c>
      <c r="D22" s="2825">
        <f t="shared" si="0"/>
        <v>40.599999999999994</v>
      </c>
      <c r="E22" s="2953">
        <f>'7-11л. РАСКЛАДКА'!AO26</f>
        <v>35</v>
      </c>
      <c r="F22" s="2954">
        <f>'7-11л. РАСКЛАДКА'!AO80</f>
        <v>0</v>
      </c>
      <c r="G22" s="2954">
        <f>'7-11л. РАСКЛАДКА'!AO139</f>
        <v>67</v>
      </c>
      <c r="H22" s="2954">
        <f>'7-11л. РАСКЛАДКА'!AO195</f>
        <v>58.61</v>
      </c>
      <c r="I22" s="2954">
        <f>'7-11л. РАСКЛАДКА'!AO252</f>
        <v>78</v>
      </c>
      <c r="J22" s="2954">
        <f>'7-11л. РАСКЛАДКА'!AO308</f>
        <v>64.290000000000006</v>
      </c>
      <c r="K22" s="2954">
        <f>'7-11л. РАСКЛАДКА'!AO364</f>
        <v>0</v>
      </c>
      <c r="L22" s="2954">
        <f>'7-11л. РАСКЛАДКА'!AO417</f>
        <v>44.1</v>
      </c>
      <c r="M22" s="2954">
        <f>'7-11л. РАСКЛАДКА'!AO471</f>
        <v>0</v>
      </c>
      <c r="N22" s="2955">
        <f>'7-11л. РАСКЛАДКА'!AO524</f>
        <v>59</v>
      </c>
      <c r="O22" s="2960">
        <f t="shared" si="1"/>
        <v>406.00000000000006</v>
      </c>
      <c r="P22" s="2949">
        <f t="shared" si="2"/>
        <v>0</v>
      </c>
      <c r="Q22" s="2998">
        <f t="shared" si="3"/>
        <v>406</v>
      </c>
      <c r="R22" s="3011">
        <v>58</v>
      </c>
      <c r="T22" s="270"/>
      <c r="U22" s="2830"/>
      <c r="V22" s="72"/>
      <c r="W22" s="38"/>
      <c r="X22" s="38"/>
      <c r="Y22" s="38"/>
      <c r="Z22" s="38"/>
      <c r="AA22" s="2822"/>
      <c r="AB22" s="70"/>
      <c r="AC22" s="2823"/>
      <c r="AD22" s="38"/>
      <c r="AE22" s="2883"/>
      <c r="AF22" s="38"/>
      <c r="AG22" s="38"/>
      <c r="AI22" s="38"/>
      <c r="AJ22" s="38"/>
    </row>
    <row r="23" spans="2:39" ht="13.5" customHeight="1">
      <c r="B23" s="1419">
        <v>14</v>
      </c>
      <c r="C23" s="1048" t="s">
        <v>114</v>
      </c>
      <c r="D23" s="2825">
        <f t="shared" si="0"/>
        <v>21</v>
      </c>
      <c r="E23" s="2953">
        <f>'7-11л. РАСКЛАДКА'!AO27</f>
        <v>0</v>
      </c>
      <c r="F23" s="2954">
        <f>'7-11л. РАСКЛАДКА'!AO81</f>
        <v>104</v>
      </c>
      <c r="G23" s="2954">
        <f>'7-11л. РАСКЛАДКА'!AO140</f>
        <v>0</v>
      </c>
      <c r="H23" s="2954">
        <f>'7-11л. РАСКЛАДКА'!AO196</f>
        <v>0</v>
      </c>
      <c r="I23" s="2954">
        <f>'7-11л. РАСКЛАДКА'!AO253</f>
        <v>0</v>
      </c>
      <c r="J23" s="2954">
        <f>'7-11л. РАСКЛАДКА'!AO309</f>
        <v>0</v>
      </c>
      <c r="K23" s="2954">
        <f>'7-11л. РАСКЛАДКА'!AO365</f>
        <v>0</v>
      </c>
      <c r="L23" s="2954">
        <f>'7-11л. РАСКЛАДКА'!AO418</f>
        <v>0</v>
      </c>
      <c r="M23" s="2954">
        <f>'7-11л. РАСКЛАДКА'!AO472</f>
        <v>75</v>
      </c>
      <c r="N23" s="2955">
        <f>'7-11л. РАСКЛАДКА'!AO525</f>
        <v>31</v>
      </c>
      <c r="O23" s="2960">
        <f t="shared" si="1"/>
        <v>210</v>
      </c>
      <c r="P23" s="2949">
        <f t="shared" si="2"/>
        <v>0</v>
      </c>
      <c r="Q23" s="2998">
        <f t="shared" si="3"/>
        <v>210</v>
      </c>
      <c r="R23" s="3011">
        <v>30</v>
      </c>
      <c r="T23" s="270"/>
      <c r="U23" s="2830"/>
      <c r="V23" s="72"/>
      <c r="W23" s="38"/>
      <c r="X23" s="38"/>
      <c r="Y23" s="38"/>
      <c r="Z23" s="38"/>
      <c r="AA23" s="2822"/>
      <c r="AB23" s="70"/>
      <c r="AC23" s="2823"/>
      <c r="AD23" s="38"/>
      <c r="AE23" s="2883"/>
      <c r="AF23" s="38"/>
      <c r="AG23" s="38"/>
      <c r="AI23" s="38"/>
      <c r="AJ23" s="38"/>
      <c r="AL23" s="3016"/>
      <c r="AM23" s="3016"/>
    </row>
    <row r="24" spans="2:39" ht="12" customHeight="1">
      <c r="B24" s="1419">
        <v>15</v>
      </c>
      <c r="C24" s="1048" t="s">
        <v>219</v>
      </c>
      <c r="D24" s="2825">
        <f t="shared" si="0"/>
        <v>210</v>
      </c>
      <c r="E24" s="2953">
        <f>'7-11л. РАСКЛАДКА'!AO28</f>
        <v>309.49</v>
      </c>
      <c r="F24" s="2954">
        <f>'7-11л. РАСКЛАДКА'!AO82</f>
        <v>62.39</v>
      </c>
      <c r="G24" s="2954">
        <f>'7-11л. РАСКЛАДКА'!AO141</f>
        <v>248.70000000000002</v>
      </c>
      <c r="H24" s="2954">
        <f>'7-11л. РАСКЛАДКА'!AO197</f>
        <v>69.8</v>
      </c>
      <c r="I24" s="2954">
        <f>'7-11л. РАСКЛАДКА'!AO254</f>
        <v>301.92</v>
      </c>
      <c r="J24" s="2954">
        <f>'7-11л. РАСКЛАДКА'!AO310</f>
        <v>302.39999999999998</v>
      </c>
      <c r="K24" s="2954">
        <f>'7-11л. РАСКЛАДКА'!AO366</f>
        <v>120</v>
      </c>
      <c r="L24" s="2954">
        <f>'7-11л. РАСКЛАДКА'!AO419</f>
        <v>428</v>
      </c>
      <c r="M24" s="2954">
        <f>'7-11л. РАСКЛАДКА'!AO473</f>
        <v>95.3</v>
      </c>
      <c r="N24" s="2955">
        <f>'7-11л. РАСКЛАДКА'!AO526</f>
        <v>230</v>
      </c>
      <c r="O24" s="2960">
        <f t="shared" si="1"/>
        <v>2168</v>
      </c>
      <c r="P24" s="2949">
        <f t="shared" si="2"/>
        <v>3.2380952380952408</v>
      </c>
      <c r="Q24" s="2998">
        <f t="shared" si="3"/>
        <v>2100</v>
      </c>
      <c r="R24" s="3011">
        <v>300</v>
      </c>
      <c r="T24" s="270"/>
      <c r="U24" s="2830"/>
      <c r="V24" s="72"/>
      <c r="W24" s="38"/>
      <c r="X24" s="38"/>
      <c r="Y24" s="38"/>
      <c r="Z24" s="38"/>
      <c r="AA24" s="2822"/>
      <c r="AB24" s="70"/>
      <c r="AC24" s="2823"/>
      <c r="AD24" s="38"/>
      <c r="AE24" s="2884"/>
      <c r="AF24" s="38"/>
      <c r="AG24" s="38"/>
      <c r="AI24" s="38"/>
      <c r="AJ24" s="38"/>
    </row>
    <row r="25" spans="2:39" ht="14.25" customHeight="1">
      <c r="B25" s="1419">
        <v>16</v>
      </c>
      <c r="C25" s="1048" t="s">
        <v>220</v>
      </c>
      <c r="D25" s="2825">
        <f t="shared" si="0"/>
        <v>105</v>
      </c>
      <c r="E25" s="2953">
        <f>'7-11л. РАСКЛАДКА'!AO29</f>
        <v>0</v>
      </c>
      <c r="F25" s="2954">
        <f>'7-11л. РАСКЛАДКА'!AO83</f>
        <v>0</v>
      </c>
      <c r="G25" s="2954">
        <f>'7-11л. РАСКЛАДКА'!AO142</f>
        <v>200</v>
      </c>
      <c r="H25" s="2954">
        <f>'7-11л. РАСКЛАДКА'!AO198</f>
        <v>0</v>
      </c>
      <c r="I25" s="2954">
        <f>'7-11л. РАСКЛАДКА'!AO255</f>
        <v>200</v>
      </c>
      <c r="J25" s="2954">
        <f>'7-11л. РАСКЛАДКА'!AO311</f>
        <v>0</v>
      </c>
      <c r="K25" s="2954">
        <f>'7-11л. РАСКЛАДКА'!AO367</f>
        <v>200</v>
      </c>
      <c r="L25" s="2954">
        <f>'7-11л. РАСКЛАДКА'!AO420</f>
        <v>0</v>
      </c>
      <c r="M25" s="2954">
        <f>'7-11л. РАСКЛАДКА'!AO474</f>
        <v>200</v>
      </c>
      <c r="N25" s="2955">
        <f>'7-11л. РАСКЛАДКА'!AO527</f>
        <v>0</v>
      </c>
      <c r="O25" s="2960">
        <f t="shared" si="1"/>
        <v>800</v>
      </c>
      <c r="P25" s="2984">
        <f t="shared" si="2"/>
        <v>-23.80952380952381</v>
      </c>
      <c r="Q25" s="2998">
        <f t="shared" si="3"/>
        <v>1050</v>
      </c>
      <c r="R25" s="3011">
        <v>150</v>
      </c>
      <c r="T25" s="2831"/>
      <c r="U25" s="2859"/>
      <c r="V25" s="72"/>
      <c r="W25" s="38"/>
      <c r="X25" s="38"/>
      <c r="Y25" s="38"/>
      <c r="Z25" s="38"/>
      <c r="AA25" s="2822"/>
      <c r="AB25" s="70"/>
      <c r="AC25" s="2823"/>
      <c r="AD25" s="38"/>
      <c r="AE25" s="3017"/>
      <c r="AF25" s="38"/>
      <c r="AG25" s="38"/>
      <c r="AI25" s="38"/>
      <c r="AJ25" s="38"/>
    </row>
    <row r="26" spans="2:39">
      <c r="B26" s="1419">
        <v>17</v>
      </c>
      <c r="C26" s="1048" t="s">
        <v>221</v>
      </c>
      <c r="D26" s="2825">
        <f t="shared" si="0"/>
        <v>35</v>
      </c>
      <c r="E26" s="2953">
        <f>'7-11л. РАСКЛАДКА'!AO30</f>
        <v>0</v>
      </c>
      <c r="F26" s="2954">
        <f>'7-11л. РАСКЛАДКА'!AO84</f>
        <v>125</v>
      </c>
      <c r="G26" s="2954">
        <f>'7-11л. РАСКЛАДКА'!AO143</f>
        <v>20</v>
      </c>
      <c r="H26" s="2954">
        <f>'7-11л. РАСКЛАДКА'!AO199</f>
        <v>0</v>
      </c>
      <c r="I26" s="2954">
        <f>'7-11л. РАСКЛАДКА'!AO256</f>
        <v>109.7</v>
      </c>
      <c r="J26" s="2954">
        <f>'7-11л. РАСКЛАДКА'!AO312</f>
        <v>0</v>
      </c>
      <c r="K26" s="2954">
        <f>'7-11л. РАСКЛАДКА'!AO368</f>
        <v>33</v>
      </c>
      <c r="L26" s="2954">
        <f>'7-11л. РАСКЛАДКА'!AO421</f>
        <v>38.5</v>
      </c>
      <c r="M26" s="2954">
        <f>'7-11л. РАСКЛАДКА'!AO475</f>
        <v>0</v>
      </c>
      <c r="N26" s="2955">
        <f>'7-11л. РАСКЛАДКА'!AO528</f>
        <v>23.8</v>
      </c>
      <c r="O26" s="2960">
        <f t="shared" si="1"/>
        <v>350</v>
      </c>
      <c r="P26" s="2949">
        <f t="shared" si="2"/>
        <v>0</v>
      </c>
      <c r="Q26" s="2998">
        <f t="shared" si="3"/>
        <v>350</v>
      </c>
      <c r="R26" s="3011">
        <v>50</v>
      </c>
      <c r="T26" s="270"/>
      <c r="U26" s="2830"/>
      <c r="V26" s="72"/>
      <c r="W26" s="38"/>
      <c r="X26" s="38"/>
      <c r="Y26" s="38"/>
      <c r="Z26" s="38"/>
      <c r="AA26" s="2822"/>
      <c r="AB26" s="70"/>
      <c r="AC26" s="2823"/>
      <c r="AD26" s="38"/>
      <c r="AE26" s="2883"/>
      <c r="AF26" s="38"/>
      <c r="AG26" s="38"/>
      <c r="AI26" s="38"/>
      <c r="AJ26" s="38"/>
    </row>
    <row r="27" spans="2:39">
      <c r="B27" s="1419">
        <v>18</v>
      </c>
      <c r="C27" s="1048" t="s">
        <v>47</v>
      </c>
      <c r="D27" s="2825">
        <f t="shared" si="0"/>
        <v>7</v>
      </c>
      <c r="E27" s="2953">
        <f>'7-11л. РАСКЛАДКА'!AO31</f>
        <v>42.4</v>
      </c>
      <c r="F27" s="2954">
        <f>'7-11л. РАСКЛАДКА'!AO85</f>
        <v>0</v>
      </c>
      <c r="G27" s="2954">
        <f>'7-11л. РАСКЛАДКА'!AO144</f>
        <v>0</v>
      </c>
      <c r="H27" s="2954">
        <f>'7-11л. РАСКЛАДКА'!AO200</f>
        <v>0</v>
      </c>
      <c r="I27" s="2954">
        <f>'7-11л. РАСКЛАДКА'!AO257</f>
        <v>27.6</v>
      </c>
      <c r="J27" s="2954">
        <f>'7-11л. РАСКЛАДКА'!AO313</f>
        <v>0</v>
      </c>
      <c r="K27" s="2954">
        <f>'7-11л. РАСКЛАДКА'!AO369</f>
        <v>0</v>
      </c>
      <c r="L27" s="2954">
        <f>'7-11л. РАСКЛАДКА'!AO422</f>
        <v>0</v>
      </c>
      <c r="M27" s="2954">
        <f>'7-11л. РАСКЛАДКА'!AO476</f>
        <v>0</v>
      </c>
      <c r="N27" s="2955">
        <f>'7-11л. РАСКЛАДКА'!AO529</f>
        <v>0</v>
      </c>
      <c r="O27" s="2960">
        <f t="shared" si="1"/>
        <v>70</v>
      </c>
      <c r="P27" s="2949">
        <f t="shared" si="2"/>
        <v>0</v>
      </c>
      <c r="Q27" s="2998">
        <f t="shared" si="3"/>
        <v>70</v>
      </c>
      <c r="R27" s="3011">
        <v>10</v>
      </c>
      <c r="T27" s="270"/>
      <c r="U27" s="2830"/>
      <c r="V27" s="72"/>
      <c r="W27" s="38"/>
      <c r="X27" s="38"/>
      <c r="Y27" s="38"/>
      <c r="Z27" s="38"/>
      <c r="AA27" s="2822"/>
      <c r="AB27" s="70"/>
      <c r="AC27" s="2823"/>
      <c r="AD27" s="38"/>
      <c r="AE27" s="2883"/>
      <c r="AF27" s="38"/>
      <c r="AG27" s="38"/>
      <c r="AI27" s="38"/>
      <c r="AJ27" s="38"/>
    </row>
    <row r="28" spans="2:39">
      <c r="B28" s="1419">
        <v>19</v>
      </c>
      <c r="C28" s="1048" t="s">
        <v>222</v>
      </c>
      <c r="D28" s="2825">
        <f t="shared" si="0"/>
        <v>7</v>
      </c>
      <c r="E28" s="2953">
        <f>'7-11л. РАСКЛАДКА'!AO32</f>
        <v>11.25</v>
      </c>
      <c r="F28" s="2954">
        <f>'7-11л. РАСКЛАДКА'!AO86</f>
        <v>30.549999999999997</v>
      </c>
      <c r="G28" s="2954">
        <f>'7-11л. РАСКЛАДКА'!AO145</f>
        <v>5</v>
      </c>
      <c r="H28" s="2954">
        <f>'7-11л. РАСКЛАДКА'!AO201</f>
        <v>0</v>
      </c>
      <c r="I28" s="2954">
        <f>'7-11л. РАСКЛАДКА'!AO258</f>
        <v>6.7</v>
      </c>
      <c r="J28" s="2954">
        <f>'7-11л. РАСКЛАДКА'!AO314</f>
        <v>0</v>
      </c>
      <c r="K28" s="2954">
        <f>'7-11л. РАСКЛАДКА'!AO370</f>
        <v>0</v>
      </c>
      <c r="L28" s="2954">
        <f>'7-11л. РАСКЛАДКА'!AO423</f>
        <v>0</v>
      </c>
      <c r="M28" s="2954">
        <f>'7-11л. РАСКЛАДКА'!AO477</f>
        <v>11.5</v>
      </c>
      <c r="N28" s="2955">
        <f>'7-11л. РАСКЛАДКА'!AO530</f>
        <v>5</v>
      </c>
      <c r="O28" s="2960">
        <f t="shared" si="1"/>
        <v>70</v>
      </c>
      <c r="P28" s="2949">
        <f t="shared" si="2"/>
        <v>0</v>
      </c>
      <c r="Q28" s="2998">
        <f t="shared" si="3"/>
        <v>70</v>
      </c>
      <c r="R28" s="3011">
        <v>10</v>
      </c>
      <c r="T28" s="270"/>
      <c r="U28" s="2830"/>
      <c r="V28" s="72"/>
      <c r="W28" s="38"/>
      <c r="X28" s="38"/>
      <c r="Y28" s="38"/>
      <c r="Z28" s="38"/>
      <c r="AA28" s="2822"/>
      <c r="AB28" s="70"/>
      <c r="AC28" s="2823"/>
      <c r="AD28" s="38"/>
      <c r="AE28" s="2885"/>
      <c r="AF28" s="38"/>
      <c r="AG28" s="38"/>
      <c r="AI28" s="38"/>
      <c r="AJ28" s="38"/>
    </row>
    <row r="29" spans="2:39">
      <c r="B29" s="1419">
        <v>20</v>
      </c>
      <c r="C29" s="1048" t="s">
        <v>48</v>
      </c>
      <c r="D29" s="2825">
        <f t="shared" si="0"/>
        <v>21</v>
      </c>
      <c r="E29" s="2953">
        <f>'7-11л. РАСКЛАДКА'!AO33</f>
        <v>15</v>
      </c>
      <c r="F29" s="2954">
        <f>'7-11л. РАСКЛАДКА'!AO87</f>
        <v>26.779999999999998</v>
      </c>
      <c r="G29" s="2954">
        <f>'7-11л. РАСКЛАДКА'!AO146</f>
        <v>22.490000000000002</v>
      </c>
      <c r="H29" s="2954">
        <f>'7-11л. РАСКЛАДКА'!AO202</f>
        <v>12.05</v>
      </c>
      <c r="I29" s="2954">
        <f>'7-11л. РАСКЛАДКА'!AO259</f>
        <v>22.130000000000003</v>
      </c>
      <c r="J29" s="2954">
        <f>'7-11л. РАСКЛАДКА'!AO315</f>
        <v>25</v>
      </c>
      <c r="K29" s="2954">
        <f>'7-11л. РАСКЛАДКА'!AO371</f>
        <v>18.61</v>
      </c>
      <c r="L29" s="2954">
        <f>'7-11л. РАСКЛАДКА'!AO424</f>
        <v>26.439999999999998</v>
      </c>
      <c r="M29" s="2954">
        <f>'7-11л. РАСКЛАДКА'!AO478</f>
        <v>24.79</v>
      </c>
      <c r="N29" s="2955">
        <f>'7-11л. РАСКЛАДКА'!AO531</f>
        <v>16.71</v>
      </c>
      <c r="O29" s="2960">
        <f t="shared" si="1"/>
        <v>210</v>
      </c>
      <c r="P29" s="2949">
        <f t="shared" si="2"/>
        <v>0</v>
      </c>
      <c r="Q29" s="2998">
        <f t="shared" si="3"/>
        <v>210</v>
      </c>
      <c r="R29" s="3011">
        <v>30</v>
      </c>
      <c r="T29" s="270"/>
      <c r="U29" s="2830"/>
      <c r="V29" s="72"/>
      <c r="W29" s="38"/>
      <c r="X29" s="38"/>
      <c r="Y29" s="38"/>
      <c r="Z29" s="38"/>
      <c r="AA29" s="2822"/>
      <c r="AB29" s="70"/>
      <c r="AC29" s="2823"/>
      <c r="AD29" s="38"/>
      <c r="AE29" s="2883"/>
      <c r="AF29" s="38"/>
      <c r="AG29" s="38"/>
      <c r="AI29" s="38"/>
      <c r="AJ29" s="38"/>
    </row>
    <row r="30" spans="2:39">
      <c r="B30" s="1419">
        <v>21</v>
      </c>
      <c r="C30" s="1048" t="s">
        <v>49</v>
      </c>
      <c r="D30" s="2825">
        <f t="shared" si="0"/>
        <v>10.5</v>
      </c>
      <c r="E30" s="2953">
        <f>'7-11л. РАСКЛАДКА'!AO34</f>
        <v>4.4400000000000004</v>
      </c>
      <c r="F30" s="2954">
        <f>'7-11л. РАСКЛАДКА'!AO88</f>
        <v>5.0999999999999996</v>
      </c>
      <c r="G30" s="2954">
        <f>'7-11л. РАСКЛАДКА'!AO147</f>
        <v>16.010000000000002</v>
      </c>
      <c r="H30" s="2954">
        <f>'7-11л. РАСКЛАДКА'!AO203</f>
        <v>13.4</v>
      </c>
      <c r="I30" s="2954">
        <f>'7-11л. РАСКЛАДКА'!AO260</f>
        <v>14.6</v>
      </c>
      <c r="J30" s="2954">
        <f>'7-11л. РАСКЛАДКА'!AO316</f>
        <v>5.8</v>
      </c>
      <c r="K30" s="2954">
        <f>'7-11л. РАСКЛАДКА'!AO372</f>
        <v>12</v>
      </c>
      <c r="L30" s="2954">
        <f>'7-11л. РАСКЛАДКА'!AO425</f>
        <v>10.3</v>
      </c>
      <c r="M30" s="2954">
        <f>'7-11л. РАСКЛАДКА'!AO479</f>
        <v>9</v>
      </c>
      <c r="N30" s="2955">
        <f>'7-11л. РАСКЛАДКА'!AO532</f>
        <v>14.35</v>
      </c>
      <c r="O30" s="2960">
        <f t="shared" si="1"/>
        <v>104.99999999999999</v>
      </c>
      <c r="P30" s="2949">
        <f t="shared" si="2"/>
        <v>0</v>
      </c>
      <c r="Q30" s="2998">
        <f t="shared" si="3"/>
        <v>105</v>
      </c>
      <c r="R30" s="3011">
        <v>15</v>
      </c>
      <c r="T30" s="270"/>
      <c r="U30" s="2830"/>
      <c r="V30" s="72"/>
      <c r="W30" s="38"/>
      <c r="X30" s="38"/>
      <c r="Y30" s="38"/>
      <c r="Z30" s="38"/>
      <c r="AA30" s="2822"/>
      <c r="AB30" s="70"/>
      <c r="AC30" s="2823"/>
      <c r="AD30" s="38"/>
      <c r="AE30" s="2883"/>
      <c r="AF30" s="38"/>
      <c r="AG30" s="38"/>
      <c r="AI30" s="38"/>
      <c r="AJ30" s="38"/>
    </row>
    <row r="31" spans="2:39" ht="12" customHeight="1">
      <c r="B31" s="1419">
        <v>22</v>
      </c>
      <c r="C31" s="1048" t="s">
        <v>223</v>
      </c>
      <c r="D31" s="2825">
        <f t="shared" si="0"/>
        <v>28</v>
      </c>
      <c r="E31" s="2953">
        <f>'7-11л. РАСКЛАДКА'!AO35</f>
        <v>5.2240000000000002</v>
      </c>
      <c r="F31" s="2954">
        <f>'7-11л. РАСКЛАДКА'!AO89</f>
        <v>9.9060000000000006</v>
      </c>
      <c r="G31" s="2954">
        <f>'7-11л. РАСКЛАДКА'!AO148</f>
        <v>4</v>
      </c>
      <c r="H31" s="2954">
        <f>'7-11л. РАСКЛАДКА'!AO204</f>
        <v>21.09</v>
      </c>
      <c r="I31" s="2954">
        <f>'7-11л. РАСКЛАДКА'!AO261</f>
        <v>17.880000000000003</v>
      </c>
      <c r="J31" s="2954">
        <f>'7-11л. РАСКЛАДКА'!AO317</f>
        <v>98</v>
      </c>
      <c r="K31" s="2954">
        <f>'7-11л. РАСКЛАДКА'!AO373</f>
        <v>4</v>
      </c>
      <c r="L31" s="2954">
        <f>'7-11л. РАСКЛАДКА'!AO426</f>
        <v>7.4</v>
      </c>
      <c r="M31" s="2954">
        <f>'7-11л. РАСКЛАДКА'!AO480</f>
        <v>78.8</v>
      </c>
      <c r="N31" s="2955">
        <f>'7-11л. РАСКЛАДКА'!AO533</f>
        <v>33.700000000000003</v>
      </c>
      <c r="O31" s="2960">
        <f t="shared" si="1"/>
        <v>280</v>
      </c>
      <c r="P31" s="2949">
        <f t="shared" si="2"/>
        <v>0</v>
      </c>
      <c r="Q31" s="2998">
        <f t="shared" si="3"/>
        <v>280</v>
      </c>
      <c r="R31" s="3011">
        <v>40</v>
      </c>
      <c r="T31" s="270"/>
      <c r="U31" s="2830"/>
      <c r="V31" s="72"/>
      <c r="W31" s="38"/>
      <c r="X31" s="38"/>
      <c r="Y31" s="38"/>
      <c r="Z31" s="38"/>
      <c r="AA31" s="2822"/>
      <c r="AB31" s="70"/>
      <c r="AC31" s="2823"/>
      <c r="AD31" s="38"/>
      <c r="AE31" s="2885"/>
      <c r="AF31" s="38"/>
      <c r="AG31" s="38"/>
      <c r="AI31" s="38"/>
      <c r="AJ31" s="38"/>
    </row>
    <row r="32" spans="2:39" ht="13.5" customHeight="1">
      <c r="B32" s="1419">
        <v>23</v>
      </c>
      <c r="C32" s="1048" t="s">
        <v>50</v>
      </c>
      <c r="D32" s="2825">
        <f t="shared" si="0"/>
        <v>21</v>
      </c>
      <c r="E32" s="2953">
        <f>'7-11л. РАСКЛАДКА'!AO36</f>
        <v>22</v>
      </c>
      <c r="F32" s="2954">
        <f>'7-11л. РАСКЛАДКА'!AO90</f>
        <v>32.200000000000003</v>
      </c>
      <c r="G32" s="2954">
        <f>'7-11л. РАСКЛАДКА'!AO149</f>
        <v>17.52</v>
      </c>
      <c r="H32" s="2954">
        <f>'7-11л. РАСКЛАДКА'!AO205</f>
        <v>17</v>
      </c>
      <c r="I32" s="2954">
        <f>'7-11л. РАСКЛАДКА'!AO262</f>
        <v>32.14</v>
      </c>
      <c r="J32" s="2954">
        <f>'7-11л. РАСКЛАДКА'!AO318</f>
        <v>17</v>
      </c>
      <c r="K32" s="2954">
        <f>'7-11л. РАСКЛАДКА'!AO374</f>
        <v>25.1</v>
      </c>
      <c r="L32" s="2954">
        <f>'7-11л. РАСКЛАДКА'!AO427</f>
        <v>31.98</v>
      </c>
      <c r="M32" s="2954">
        <f>'7-11л. РАСКЛАДКА'!AO481</f>
        <v>16.32</v>
      </c>
      <c r="N32" s="2955">
        <f>'7-11л. РАСКЛАДКА'!AO534</f>
        <v>12.94</v>
      </c>
      <c r="O32" s="2960">
        <f t="shared" si="1"/>
        <v>224.2</v>
      </c>
      <c r="P32" s="2949">
        <f t="shared" si="2"/>
        <v>6.7619047619047592</v>
      </c>
      <c r="Q32" s="2998">
        <f t="shared" si="3"/>
        <v>210</v>
      </c>
      <c r="R32" s="3011">
        <v>30</v>
      </c>
      <c r="T32" s="270"/>
      <c r="U32" s="2830"/>
      <c r="V32" s="72"/>
      <c r="W32" s="38"/>
      <c r="X32" s="38"/>
      <c r="Y32" s="38"/>
      <c r="Z32" s="38"/>
      <c r="AA32" s="2822"/>
      <c r="AB32" s="70"/>
      <c r="AC32" s="2823"/>
      <c r="AD32" s="38"/>
      <c r="AE32" s="2885"/>
      <c r="AF32" s="38"/>
      <c r="AG32" s="38"/>
      <c r="AI32" s="38"/>
      <c r="AJ32" s="38"/>
    </row>
    <row r="33" spans="2:36" ht="14.4" customHeight="1">
      <c r="B33" s="1419">
        <v>24</v>
      </c>
      <c r="C33" s="1048" t="s">
        <v>51</v>
      </c>
      <c r="D33" s="2825">
        <f t="shared" si="0"/>
        <v>7</v>
      </c>
      <c r="E33" s="2953">
        <f>'7-11л. РАСКЛАДКА'!AO37</f>
        <v>25</v>
      </c>
      <c r="F33" s="2954">
        <f>'7-11л. РАСКЛАДКА'!AO91</f>
        <v>0</v>
      </c>
      <c r="G33" s="2954">
        <f>'7-11л. РАСКЛАДКА'!AO150</f>
        <v>0</v>
      </c>
      <c r="H33" s="2954">
        <f>'7-11л. РАСКЛАДКА'!AO206</f>
        <v>15</v>
      </c>
      <c r="I33" s="2954">
        <f>'7-11л. РАСКЛАДКА'!AO263</f>
        <v>0</v>
      </c>
      <c r="J33" s="2954">
        <f>'7-11л. РАСКЛАДКА'!AO319</f>
        <v>0</v>
      </c>
      <c r="K33" s="2954">
        <f>'7-11л. РАСКЛАДКА'!AO375</f>
        <v>30</v>
      </c>
      <c r="L33" s="2954">
        <f>'7-11л. РАСКЛАДКА'!AO428</f>
        <v>0</v>
      </c>
      <c r="M33" s="2954">
        <f>'7-11л. РАСКЛАДКА'!AO482</f>
        <v>0</v>
      </c>
      <c r="N33" s="2955">
        <f>'7-11л. РАСКЛАДКА'!AO535</f>
        <v>0</v>
      </c>
      <c r="O33" s="2960">
        <f t="shared" si="1"/>
        <v>70</v>
      </c>
      <c r="P33" s="2949">
        <f t="shared" si="2"/>
        <v>0</v>
      </c>
      <c r="Q33" s="2998">
        <f t="shared" si="3"/>
        <v>70</v>
      </c>
      <c r="R33" s="3011">
        <v>10</v>
      </c>
      <c r="T33" s="270"/>
      <c r="U33" s="2830"/>
      <c r="V33" s="72"/>
      <c r="W33" s="38"/>
      <c r="X33" s="38"/>
      <c r="Y33" s="38"/>
      <c r="Z33" s="38"/>
      <c r="AA33" s="2822"/>
      <c r="AB33" s="70"/>
      <c r="AC33" s="2823"/>
      <c r="AD33" s="38"/>
      <c r="AE33" s="2883"/>
      <c r="AF33" s="38"/>
      <c r="AG33" s="38"/>
      <c r="AI33" s="38"/>
      <c r="AJ33" s="38"/>
    </row>
    <row r="34" spans="2:36" ht="12" customHeight="1">
      <c r="B34" s="1419">
        <v>25</v>
      </c>
      <c r="C34" s="1048" t="s">
        <v>52</v>
      </c>
      <c r="D34" s="2825">
        <f t="shared" si="0"/>
        <v>0.70000000000000007</v>
      </c>
      <c r="E34" s="2953">
        <f>'7-11л. РАСКЛАДКА'!AO38</f>
        <v>1</v>
      </c>
      <c r="F34" s="2954">
        <f>'7-11л. РАСКЛАДКА'!AO92</f>
        <v>2</v>
      </c>
      <c r="G34" s="2954">
        <f>'7-11л. РАСКЛАДКА'!AO151</f>
        <v>0</v>
      </c>
      <c r="H34" s="2954">
        <f>'7-11л. РАСКЛАДКА'!AO207</f>
        <v>1</v>
      </c>
      <c r="I34" s="2954">
        <f>'7-11л. РАСКЛАДКА'!AO264</f>
        <v>0</v>
      </c>
      <c r="J34" s="2954">
        <f>'7-11л. РАСКЛАДКА'!AO320</f>
        <v>0</v>
      </c>
      <c r="K34" s="2954">
        <f>'7-11л. РАСКЛАДКА'!AO376</f>
        <v>1</v>
      </c>
      <c r="L34" s="2954">
        <f>'7-11л. РАСКЛАДКА'!AO429</f>
        <v>0</v>
      </c>
      <c r="M34" s="2954">
        <f>'7-11л. РАСКЛАДКА'!AO483</f>
        <v>1</v>
      </c>
      <c r="N34" s="2955">
        <f>'7-11л. РАСКЛАДКА'!AO536</f>
        <v>1</v>
      </c>
      <c r="O34" s="2960">
        <f t="shared" si="1"/>
        <v>7</v>
      </c>
      <c r="P34" s="2949">
        <f t="shared" si="2"/>
        <v>0</v>
      </c>
      <c r="Q34" s="2998">
        <f t="shared" si="3"/>
        <v>7</v>
      </c>
      <c r="R34" s="3011">
        <v>1</v>
      </c>
      <c r="T34" s="270"/>
      <c r="U34" s="2859"/>
      <c r="V34" s="72"/>
      <c r="W34" s="38"/>
      <c r="X34" s="38"/>
      <c r="Y34" s="38"/>
      <c r="Z34" s="38"/>
      <c r="AA34" s="2822"/>
      <c r="AB34" s="70"/>
      <c r="AC34" s="2823"/>
      <c r="AD34" s="38"/>
      <c r="AE34" s="2891"/>
      <c r="AF34" s="38"/>
      <c r="AG34" s="38"/>
      <c r="AI34" s="38"/>
      <c r="AJ34" s="38"/>
    </row>
    <row r="35" spans="2:36" ht="15.75" customHeight="1">
      <c r="B35" s="1419">
        <v>26</v>
      </c>
      <c r="C35" s="1048" t="s">
        <v>224</v>
      </c>
      <c r="D35" s="2825">
        <f t="shared" si="0"/>
        <v>0.70000000000000007</v>
      </c>
      <c r="E35" s="2953">
        <f>'7-11л. РАСКЛАДКА'!AO39</f>
        <v>0</v>
      </c>
      <c r="F35" s="2954">
        <f>'7-11л. РАСКЛАДКА'!AO93</f>
        <v>0</v>
      </c>
      <c r="G35" s="2954">
        <f>'7-11л. РАСКЛАДКА'!AO152</f>
        <v>0</v>
      </c>
      <c r="H35" s="2954">
        <f>'7-11л. РАСКЛАДКА'!AO208</f>
        <v>0</v>
      </c>
      <c r="I35" s="2954">
        <f>'7-11л. РАСКЛАДКА'!AO265</f>
        <v>4</v>
      </c>
      <c r="J35" s="2954">
        <f>'7-11л. РАСКЛАДКА'!AO321</f>
        <v>0</v>
      </c>
      <c r="K35" s="2954">
        <f>'7-11л. РАСКЛАДКА'!AO377</f>
        <v>0</v>
      </c>
      <c r="L35" s="2954">
        <f>'7-11л. РАСКЛАДКА'!AO430</f>
        <v>3.7</v>
      </c>
      <c r="M35" s="2954">
        <f>'7-11л. РАСКЛАДКА'!AO484</f>
        <v>0</v>
      </c>
      <c r="N35" s="2955">
        <f>'7-11л. РАСКЛАДКА'!AO537</f>
        <v>0</v>
      </c>
      <c r="O35" s="2960">
        <f t="shared" si="1"/>
        <v>7.7</v>
      </c>
      <c r="P35" s="2949">
        <f t="shared" si="2"/>
        <v>10</v>
      </c>
      <c r="Q35" s="2998">
        <f t="shared" si="3"/>
        <v>7</v>
      </c>
      <c r="R35" s="3011">
        <v>1</v>
      </c>
      <c r="T35" s="270"/>
      <c r="U35" s="2830"/>
      <c r="V35" s="72"/>
      <c r="W35" s="38"/>
      <c r="X35" s="38"/>
      <c r="Y35" s="38"/>
      <c r="Z35" s="38"/>
      <c r="AA35" s="2822"/>
      <c r="AB35" s="70"/>
      <c r="AC35" s="2823"/>
      <c r="AD35" s="38"/>
      <c r="AE35" s="2891"/>
      <c r="AF35" s="38"/>
      <c r="AG35" s="38"/>
      <c r="AI35" s="38"/>
      <c r="AJ35" s="38"/>
    </row>
    <row r="36" spans="2:36" ht="12" customHeight="1">
      <c r="B36" s="1419">
        <v>27</v>
      </c>
      <c r="C36" s="1048" t="s">
        <v>115</v>
      </c>
      <c r="D36" s="2825">
        <f t="shared" si="0"/>
        <v>1.4000000000000001</v>
      </c>
      <c r="E36" s="2953">
        <f>'7-11л. РАСКЛАДКА'!AO40</f>
        <v>3</v>
      </c>
      <c r="F36" s="2954">
        <f>'7-11л. РАСКЛАДКА'!AO94</f>
        <v>0</v>
      </c>
      <c r="G36" s="2954">
        <f>'7-11л. РАСКЛАДКА'!AO153</f>
        <v>3</v>
      </c>
      <c r="H36" s="2954">
        <f>'7-11л. РАСКЛАДКА'!AO209</f>
        <v>0</v>
      </c>
      <c r="I36" s="2954">
        <f>'7-11л. РАСКЛАДКА'!AO266</f>
        <v>0</v>
      </c>
      <c r="J36" s="2954">
        <f>'7-11л. РАСКЛАДКА'!AO322</f>
        <v>5</v>
      </c>
      <c r="K36" s="2954">
        <f>'7-11л. РАСКЛАДКА'!AO378</f>
        <v>0</v>
      </c>
      <c r="L36" s="2954">
        <f>'7-11л. РАСКЛАДКА'!AO431</f>
        <v>0</v>
      </c>
      <c r="M36" s="2954">
        <f>'7-11л. РАСКЛАДКА'!AO485</f>
        <v>0</v>
      </c>
      <c r="N36" s="2955">
        <f>'7-11л. РАСКЛАДКА'!AO538</f>
        <v>3</v>
      </c>
      <c r="O36" s="2960">
        <f t="shared" si="1"/>
        <v>14</v>
      </c>
      <c r="P36" s="2949">
        <f t="shared" si="2"/>
        <v>0</v>
      </c>
      <c r="Q36" s="2998">
        <f t="shared" si="3"/>
        <v>14</v>
      </c>
      <c r="R36" s="3011">
        <v>2</v>
      </c>
      <c r="T36" s="270"/>
      <c r="U36" s="2859"/>
      <c r="V36" s="72"/>
      <c r="W36" s="38"/>
      <c r="X36" s="38"/>
      <c r="Y36" s="38"/>
      <c r="Z36" s="38"/>
      <c r="AA36" s="2822"/>
      <c r="AB36" s="70"/>
      <c r="AC36" s="2823"/>
      <c r="AD36" s="38"/>
      <c r="AE36" s="2891"/>
      <c r="AF36" s="38"/>
      <c r="AG36" s="38"/>
      <c r="AI36" s="38"/>
      <c r="AJ36" s="38"/>
    </row>
    <row r="37" spans="2:36" ht="12" hidden="1" customHeight="1">
      <c r="B37" s="1419">
        <v>28</v>
      </c>
      <c r="C37" s="1048" t="s">
        <v>53</v>
      </c>
      <c r="D37" s="2825">
        <f t="shared" si="0"/>
        <v>0.14000000000000001</v>
      </c>
      <c r="E37" s="2953">
        <f>'7-11л. РАСКЛАДКА'!AO41</f>
        <v>0</v>
      </c>
      <c r="F37" s="2954">
        <f>'7-11л. РАСКЛАДКА'!AO95</f>
        <v>0</v>
      </c>
      <c r="G37" s="2954">
        <f>'7-11л. РАСКЛАДКА'!AO154</f>
        <v>0</v>
      </c>
      <c r="H37" s="2954">
        <f>'7-11л. РАСКЛАДКА'!AO210</f>
        <v>0</v>
      </c>
      <c r="I37" s="2954">
        <f>'7-11л. РАСКЛАДКА'!AO267</f>
        <v>0</v>
      </c>
      <c r="J37" s="2954">
        <f>'7-11л. РАСКЛАДКА'!AO323</f>
        <v>0</v>
      </c>
      <c r="K37" s="2954">
        <f>'7-11л. РАСКЛАДКА'!AO379</f>
        <v>0</v>
      </c>
      <c r="L37" s="2954">
        <f>'7-11л. РАСКЛАДКА'!AO432</f>
        <v>0</v>
      </c>
      <c r="M37" s="2954">
        <f>'7-11л. РАСКЛАДКА'!AO486</f>
        <v>0</v>
      </c>
      <c r="N37" s="2955">
        <f>'7-11л. РАСКЛАДКА'!AO539</f>
        <v>0</v>
      </c>
      <c r="O37" s="2960">
        <f t="shared" si="1"/>
        <v>0</v>
      </c>
      <c r="P37" s="2949">
        <f t="shared" si="2"/>
        <v>-100</v>
      </c>
      <c r="Q37" s="2998">
        <f t="shared" si="3"/>
        <v>1.4000000000000001</v>
      </c>
      <c r="R37" s="3011">
        <v>0.2</v>
      </c>
      <c r="T37" s="270"/>
      <c r="U37" s="2830"/>
      <c r="V37" s="72"/>
      <c r="W37" s="38"/>
      <c r="X37" s="38"/>
      <c r="Y37" s="38"/>
      <c r="Z37" s="38"/>
      <c r="AA37" s="2822"/>
      <c r="AB37" s="70"/>
      <c r="AC37" s="2823"/>
      <c r="AD37" s="38"/>
      <c r="AE37" s="2885"/>
      <c r="AF37" s="38"/>
      <c r="AG37" s="38"/>
      <c r="AI37" s="38"/>
      <c r="AJ37" s="38"/>
    </row>
    <row r="38" spans="2:36" ht="14.4" customHeight="1">
      <c r="B38" s="1419">
        <v>29</v>
      </c>
      <c r="C38" s="2861" t="s">
        <v>225</v>
      </c>
      <c r="D38" s="2825">
        <f t="shared" si="0"/>
        <v>2.1</v>
      </c>
      <c r="E38" s="2953">
        <f>'7-11л. РАСКЛАДКА'!AO42</f>
        <v>1.35</v>
      </c>
      <c r="F38" s="2954">
        <f>'7-11л. РАСКЛАДКА'!AO96</f>
        <v>1.25</v>
      </c>
      <c r="G38" s="2954">
        <f>'7-11л. РАСКЛАДКА'!AO155</f>
        <v>2.4900000000000002</v>
      </c>
      <c r="H38" s="2954">
        <f>'7-11л. РАСКЛАДКА'!AO211</f>
        <v>2.5499999999999998</v>
      </c>
      <c r="I38" s="2954">
        <f>'7-11л. РАСКЛАДКА'!AO268</f>
        <v>2.8900000000000006</v>
      </c>
      <c r="J38" s="2954">
        <f>'7-11л. РАСКЛАДКА'!AO324</f>
        <v>2.0300000000000002</v>
      </c>
      <c r="K38" s="2954">
        <f>'7-11л. РАСКЛАДКА'!AO380</f>
        <v>2.06</v>
      </c>
      <c r="L38" s="2954">
        <f>'7-11л. РАСКЛАДКА'!AO433</f>
        <v>1.8499999999999999</v>
      </c>
      <c r="M38" s="2954">
        <f>'7-11л. РАСКЛАДКА'!AO487</f>
        <v>2.08</v>
      </c>
      <c r="N38" s="2955">
        <f>'7-11л. РАСКЛАДКА'!AO540</f>
        <v>2.4499999999999997</v>
      </c>
      <c r="O38" s="2960">
        <f t="shared" si="1"/>
        <v>21.000000000000004</v>
      </c>
      <c r="P38" s="2949">
        <f t="shared" si="2"/>
        <v>0</v>
      </c>
      <c r="Q38" s="2998">
        <f t="shared" si="3"/>
        <v>21</v>
      </c>
      <c r="R38" s="3011">
        <v>3</v>
      </c>
      <c r="T38" s="270"/>
      <c r="U38" s="2830"/>
      <c r="V38" s="72"/>
      <c r="W38" s="38"/>
      <c r="X38" s="38"/>
      <c r="Y38" s="38"/>
      <c r="Z38" s="38"/>
      <c r="AA38" s="2822"/>
      <c r="AB38" s="70"/>
      <c r="AC38" s="2823"/>
      <c r="AD38" s="38"/>
      <c r="AE38" s="2883"/>
      <c r="AF38" s="38"/>
      <c r="AG38" s="38"/>
      <c r="AI38" s="38"/>
      <c r="AJ38" s="38"/>
    </row>
    <row r="39" spans="2:36" ht="13.5" customHeight="1">
      <c r="B39" s="1419">
        <v>30</v>
      </c>
      <c r="C39" s="1048" t="s">
        <v>116</v>
      </c>
      <c r="D39" s="2825">
        <f t="shared" si="0"/>
        <v>2.1</v>
      </c>
      <c r="E39" s="2953">
        <f>'7-11л. РАСКЛАДКА'!AO43</f>
        <v>0</v>
      </c>
      <c r="F39" s="2954">
        <f>'7-11л. РАСКЛАДКА'!AO97</f>
        <v>0</v>
      </c>
      <c r="G39" s="2954">
        <f>'7-11л. РАСКЛАДКА'!AO156</f>
        <v>1</v>
      </c>
      <c r="H39" s="2954">
        <f>'7-11л. РАСКЛАДКА'!AO212</f>
        <v>0</v>
      </c>
      <c r="I39" s="2954">
        <f>'7-11л. РАСКЛАДКА'!AO269</f>
        <v>10</v>
      </c>
      <c r="J39" s="2954">
        <f>'7-11л. РАСКЛАДКА'!AO325</f>
        <v>0</v>
      </c>
      <c r="K39" s="2954">
        <f>'7-11л. РАСКЛАДКА'!AO381</f>
        <v>0</v>
      </c>
      <c r="L39" s="2954">
        <f>'7-11л. РАСКЛАДКА'!AO434</f>
        <v>10</v>
      </c>
      <c r="M39" s="2954">
        <f>'7-11л. РАСКЛАДКА'!AO488</f>
        <v>0</v>
      </c>
      <c r="N39" s="2955">
        <f>'7-11л. РАСКЛАДКА'!AO541</f>
        <v>0</v>
      </c>
      <c r="O39" s="2960">
        <f t="shared" si="1"/>
        <v>21</v>
      </c>
      <c r="P39" s="2949">
        <f t="shared" si="2"/>
        <v>0</v>
      </c>
      <c r="Q39" s="2998">
        <f t="shared" si="3"/>
        <v>21</v>
      </c>
      <c r="R39" s="3011">
        <v>3</v>
      </c>
      <c r="T39" s="2831"/>
      <c r="U39" s="2859"/>
      <c r="V39" s="72"/>
      <c r="W39" s="38"/>
      <c r="X39" s="38"/>
      <c r="Y39" s="38"/>
      <c r="Z39" s="38"/>
      <c r="AA39" s="2822"/>
      <c r="AB39" s="70"/>
      <c r="AC39" s="2823"/>
      <c r="AD39" s="38"/>
      <c r="AE39" s="2891"/>
      <c r="AF39" s="38"/>
      <c r="AG39" s="38"/>
      <c r="AI39" s="38"/>
      <c r="AJ39" s="38"/>
    </row>
    <row r="40" spans="2:36" ht="14.25" customHeight="1">
      <c r="B40" s="1419">
        <v>31</v>
      </c>
      <c r="C40" s="1048" t="s">
        <v>117</v>
      </c>
      <c r="D40" s="2825">
        <f t="shared" si="0"/>
        <v>1.4000000000000001</v>
      </c>
      <c r="E40" s="2953">
        <f>'7-11л. РАСКЛАДКА'!AO44</f>
        <v>1.0122</v>
      </c>
      <c r="F40" s="2954">
        <f>'7-11л. РАСКЛАДКА'!AO98</f>
        <v>1.0693999999999999</v>
      </c>
      <c r="G40" s="2954">
        <f>'7-11л. РАСКЛАДКА'!AO157</f>
        <v>1.2440999999999998</v>
      </c>
      <c r="H40" s="2954">
        <f>'7-11л. РАСКЛАДКА'!AO213</f>
        <v>1.5229999999999999</v>
      </c>
      <c r="I40" s="2954">
        <f>'7-11л. РАСКЛАДКА'!AO270</f>
        <v>0.95899999999999996</v>
      </c>
      <c r="J40" s="2954">
        <f>'7-11л. РАСКЛАДКА'!AO326</f>
        <v>0.22650000000000001</v>
      </c>
      <c r="K40" s="2954">
        <f>'7-11л. РАСКЛАДКА'!AO382</f>
        <v>3.2984</v>
      </c>
      <c r="L40" s="2954">
        <f>'7-11л. РАСКЛАДКА'!AO435</f>
        <v>1.044</v>
      </c>
      <c r="M40" s="2954">
        <f>'7-11л. РАСКЛАДКА'!AO489</f>
        <v>1.1599999999999997</v>
      </c>
      <c r="N40" s="2955">
        <f>'7-11л. РАСКЛАДКА'!AO542</f>
        <v>2.4634</v>
      </c>
      <c r="O40" s="2960">
        <f t="shared" si="1"/>
        <v>14</v>
      </c>
      <c r="P40" s="2949">
        <f t="shared" si="2"/>
        <v>0</v>
      </c>
      <c r="Q40" s="2998">
        <f t="shared" si="3"/>
        <v>14</v>
      </c>
      <c r="R40" s="3011">
        <v>2</v>
      </c>
      <c r="T40" s="2831"/>
      <c r="U40" s="2830"/>
      <c r="V40" s="72"/>
      <c r="W40" s="38"/>
      <c r="X40" s="38"/>
      <c r="Y40" s="38"/>
      <c r="Z40" s="38"/>
      <c r="AA40" s="2822"/>
      <c r="AB40" s="70"/>
      <c r="AC40" s="2823"/>
      <c r="AD40" s="38"/>
      <c r="AE40" s="2892"/>
      <c r="AF40" s="38"/>
      <c r="AG40" s="38"/>
      <c r="AI40" s="38"/>
      <c r="AJ40" s="38"/>
    </row>
    <row r="41" spans="2:36" ht="15" customHeight="1">
      <c r="B41" s="1419">
        <v>32</v>
      </c>
      <c r="C41" s="1048" t="s">
        <v>55</v>
      </c>
      <c r="D41" s="2825">
        <f t="shared" si="0"/>
        <v>53.9</v>
      </c>
      <c r="E41" s="2864">
        <f>'7-11л. МЕНЮ '!E107</f>
        <v>45.59</v>
      </c>
      <c r="F41" s="2915">
        <f>'7-11л. МЕНЮ '!E161</f>
        <v>65.194999999999993</v>
      </c>
      <c r="G41" s="2915">
        <f>'7-11л. МЕНЮ '!E221</f>
        <v>54.177999999999997</v>
      </c>
      <c r="H41" s="2915">
        <f>'7-11л. МЕНЮ '!E274</f>
        <v>43.408999999999999</v>
      </c>
      <c r="I41" s="2915">
        <f>'7-11л. МЕНЮ '!E328</f>
        <v>61.129000000000005</v>
      </c>
      <c r="J41" s="2915">
        <f>'7-11л. МЕНЮ '!E443</f>
        <v>53.707999999999998</v>
      </c>
      <c r="K41" s="2915">
        <f>'7-11л. МЕНЮ '!E498</f>
        <v>55.478999999999999</v>
      </c>
      <c r="L41" s="2915">
        <f>'7-11л. МЕНЮ '!E552</f>
        <v>49.973999999999997</v>
      </c>
      <c r="M41" s="2915">
        <f>'7-11л. МЕНЮ '!E606</f>
        <v>50.109000000000002</v>
      </c>
      <c r="N41" s="2866">
        <f>'7-11л. МЕНЮ '!E660</f>
        <v>60.230000000000004</v>
      </c>
      <c r="O41" s="2960">
        <f t="shared" si="1"/>
        <v>539.00099999999986</v>
      </c>
      <c r="P41" s="2949">
        <f t="shared" si="2"/>
        <v>1.8552875692989801E-4</v>
      </c>
      <c r="Q41" s="2998">
        <f t="shared" si="3"/>
        <v>539</v>
      </c>
      <c r="R41" s="3011">
        <v>77</v>
      </c>
      <c r="T41" s="2831"/>
      <c r="U41" s="2859"/>
      <c r="V41" s="72"/>
      <c r="W41" s="38"/>
      <c r="X41" s="38"/>
      <c r="Y41" s="38"/>
      <c r="Z41" s="38"/>
      <c r="AA41" s="2881"/>
      <c r="AB41" s="70"/>
      <c r="AC41" s="2823"/>
      <c r="AD41" s="38"/>
      <c r="AE41" s="2885"/>
      <c r="AF41" s="38"/>
      <c r="AG41" s="38"/>
      <c r="AI41" s="38"/>
      <c r="AJ41" s="38"/>
    </row>
    <row r="42" spans="2:36" ht="14.4" customHeight="1">
      <c r="B42" s="1419">
        <v>33</v>
      </c>
      <c r="C42" s="1048" t="s">
        <v>56</v>
      </c>
      <c r="D42" s="2825">
        <f t="shared" si="0"/>
        <v>55.300000000000004</v>
      </c>
      <c r="E42" s="2864">
        <f>'7-11л. МЕНЮ '!F107</f>
        <v>49.695700000000002</v>
      </c>
      <c r="F42" s="2915">
        <f>'7-11л. МЕНЮ '!F161</f>
        <v>54.820999999999998</v>
      </c>
      <c r="G42" s="2915">
        <f>'7-11л. МЕНЮ '!F221</f>
        <v>55.137300000000003</v>
      </c>
      <c r="H42" s="2915">
        <f>'7-11л. МЕНЮ '!F274</f>
        <v>55.436</v>
      </c>
      <c r="I42" s="2915">
        <f>'7-11л. МЕНЮ '!F328</f>
        <v>61.41</v>
      </c>
      <c r="J42" s="2915">
        <f>'7-11л. МЕНЮ '!F443</f>
        <v>54.767999999999994</v>
      </c>
      <c r="K42" s="2915">
        <f>'7-11л. МЕНЮ '!F498</f>
        <v>51.161000000000001</v>
      </c>
      <c r="L42" s="2915">
        <f>'7-11л. МЕНЮ '!F552</f>
        <v>51.593999999999994</v>
      </c>
      <c r="M42" s="2915">
        <f>'7-11л. МЕНЮ '!F606</f>
        <v>62.923000000000002</v>
      </c>
      <c r="N42" s="2866">
        <f>'7-11л. МЕНЮ '!F660</f>
        <v>56.053000000000004</v>
      </c>
      <c r="O42" s="2960">
        <f t="shared" si="1"/>
        <v>552.99900000000002</v>
      </c>
      <c r="P42" s="2949">
        <f t="shared" si="2"/>
        <v>-1.8083182639827555E-4</v>
      </c>
      <c r="Q42" s="2998">
        <f t="shared" si="3"/>
        <v>553</v>
      </c>
      <c r="R42" s="3011">
        <v>79</v>
      </c>
      <c r="T42" s="2831"/>
      <c r="U42" s="2859"/>
      <c r="V42" s="72"/>
      <c r="W42" s="38"/>
      <c r="X42" s="38"/>
      <c r="Y42" s="38"/>
      <c r="Z42" s="38"/>
      <c r="AA42" s="2881"/>
      <c r="AB42" s="70"/>
      <c r="AC42" s="2823"/>
      <c r="AD42" s="38"/>
      <c r="AE42" s="2885"/>
      <c r="AF42" s="38"/>
      <c r="AG42" s="38"/>
      <c r="AI42" s="38"/>
      <c r="AJ42" s="38"/>
    </row>
    <row r="43" spans="2:36" ht="14.4" customHeight="1">
      <c r="B43" s="1419">
        <v>34</v>
      </c>
      <c r="C43" s="1048" t="s">
        <v>57</v>
      </c>
      <c r="D43" s="2825">
        <f t="shared" si="0"/>
        <v>234.5</v>
      </c>
      <c r="E43" s="2868">
        <f>'7-11л. МЕНЮ '!G107</f>
        <v>262.423</v>
      </c>
      <c r="F43" s="2915">
        <f>'7-11л. МЕНЮ '!G161</f>
        <v>222.98599999999999</v>
      </c>
      <c r="G43" s="2915">
        <f>'7-11л. МЕНЮ '!G221</f>
        <v>230.98460000000003</v>
      </c>
      <c r="H43" s="2915">
        <f>'7-11л. МЕНЮ '!G274</f>
        <v>234.99140000000003</v>
      </c>
      <c r="I43" s="2915">
        <f>'7-11л. МЕНЮ '!G328</f>
        <v>221.113</v>
      </c>
      <c r="J43" s="2915">
        <f>'7-11л. МЕНЮ '!G443</f>
        <v>239.05699999999999</v>
      </c>
      <c r="K43" s="2915">
        <f>'7-11л. МЕНЮ '!G498</f>
        <v>241.24600000000004</v>
      </c>
      <c r="L43" s="2915">
        <f>'7-11л. МЕНЮ '!G552</f>
        <v>245.39100000000002</v>
      </c>
      <c r="M43" s="2915">
        <f>'7-11л. МЕНЮ '!G606</f>
        <v>223.51600000000002</v>
      </c>
      <c r="N43" s="2866">
        <f>'7-11л. МЕНЮ '!G660</f>
        <v>223.29000000000002</v>
      </c>
      <c r="O43" s="2960">
        <f t="shared" si="1"/>
        <v>2344.998</v>
      </c>
      <c r="P43" s="2949">
        <f t="shared" si="2"/>
        <v>-8.528784647410248E-5</v>
      </c>
      <c r="Q43" s="2998">
        <f t="shared" si="3"/>
        <v>2345</v>
      </c>
      <c r="R43" s="3011">
        <v>335</v>
      </c>
      <c r="T43" s="2862"/>
      <c r="U43" s="2859"/>
      <c r="V43" s="72"/>
      <c r="W43" s="38"/>
      <c r="X43" s="38"/>
      <c r="Y43" s="38"/>
      <c r="Z43" s="38"/>
      <c r="AA43" s="2881"/>
      <c r="AB43" s="70"/>
      <c r="AC43" s="2823"/>
      <c r="AD43" s="38"/>
      <c r="AE43" s="2885"/>
      <c r="AF43" s="38"/>
      <c r="AG43" s="38"/>
      <c r="AI43" s="38"/>
      <c r="AJ43" s="38"/>
    </row>
    <row r="44" spans="2:36" ht="15" customHeight="1">
      <c r="B44" s="2869">
        <v>35</v>
      </c>
      <c r="C44" s="2870" t="s">
        <v>58</v>
      </c>
      <c r="D44" s="2871">
        <f t="shared" si="0"/>
        <v>1645</v>
      </c>
      <c r="E44" s="2872">
        <f>'7-11л. МЕНЮ '!H107</f>
        <v>1645.4800000000002</v>
      </c>
      <c r="F44" s="2917">
        <f>'7-11л. МЕНЮ '!H161</f>
        <v>1647.443</v>
      </c>
      <c r="G44" s="2917">
        <f>'7-11л. МЕНЮ '!H221</f>
        <v>1645.3953999999999</v>
      </c>
      <c r="H44" s="2917">
        <f>'7-11л. МЕНЮ '!H274</f>
        <v>1643.8876</v>
      </c>
      <c r="I44" s="2917">
        <f>'7-11л. МЕНЮ '!H328</f>
        <v>1642.798</v>
      </c>
      <c r="J44" s="2917">
        <f>'7-11л. МЕНЮ '!H443</f>
        <v>1640.5730000000001</v>
      </c>
      <c r="K44" s="2918">
        <f>'7-11л. МЕНЮ '!H498</f>
        <v>1646.2159999999999</v>
      </c>
      <c r="L44" s="2917">
        <f>'7-11л. МЕНЮ '!H552</f>
        <v>1645.5830000000003</v>
      </c>
      <c r="M44" s="2917">
        <f>'7-11л. МЕНЮ '!H606</f>
        <v>1648.5670000000002</v>
      </c>
      <c r="N44" s="2875">
        <f>'7-11л. МЕНЮ '!H660</f>
        <v>1644.0570000000005</v>
      </c>
      <c r="O44" s="2990">
        <f t="shared" si="1"/>
        <v>16450.000000000004</v>
      </c>
      <c r="P44" s="2950">
        <f t="shared" si="2"/>
        <v>0</v>
      </c>
      <c r="Q44" s="3007">
        <f t="shared" si="3"/>
        <v>16450</v>
      </c>
      <c r="R44" s="3008">
        <v>2350</v>
      </c>
      <c r="T44" s="2880"/>
      <c r="U44" s="2859"/>
      <c r="V44" s="72"/>
      <c r="W44" s="38"/>
      <c r="X44" s="38"/>
      <c r="Y44" s="38"/>
      <c r="Z44" s="38"/>
      <c r="AA44" s="2881"/>
      <c r="AB44" s="70"/>
      <c r="AC44" s="2823"/>
      <c r="AD44" s="38"/>
      <c r="AE44" s="2885"/>
      <c r="AF44" s="38"/>
      <c r="AG44" s="38"/>
      <c r="AI44" s="38"/>
      <c r="AJ44" s="38"/>
    </row>
    <row r="47" spans="2:36" ht="13.5" customHeight="1"/>
    <row r="48" spans="2:36" ht="14.4" customHeight="1"/>
    <row r="49" spans="2:16" ht="14.4" customHeight="1"/>
    <row r="50" spans="2:16" ht="11.25" customHeight="1"/>
    <row r="51" spans="2:16" ht="11.25" customHeight="1"/>
    <row r="53" spans="2:16">
      <c r="B53" t="s">
        <v>230</v>
      </c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</row>
    <row r="54" spans="2:16">
      <c r="B54" t="s">
        <v>231</v>
      </c>
      <c r="D54" s="2735"/>
      <c r="E54" s="2735"/>
      <c r="F54" s="2735"/>
      <c r="G54" s="2735"/>
      <c r="H54" s="2735"/>
      <c r="I54" s="2735"/>
      <c r="J54" s="2735"/>
      <c r="K54" s="2735"/>
      <c r="L54" s="2735"/>
      <c r="M54" s="2735"/>
      <c r="N54" s="2735"/>
      <c r="O54" s="2735"/>
      <c r="P54" s="2735"/>
    </row>
    <row r="55" spans="2:16">
      <c r="B55" t="s">
        <v>232</v>
      </c>
      <c r="O55" s="2735"/>
      <c r="P55" s="2735"/>
    </row>
    <row r="56" spans="2:16"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</row>
    <row r="57" spans="2:16">
      <c r="B57" s="1" t="s">
        <v>233</v>
      </c>
    </row>
    <row r="58" spans="2:16">
      <c r="B58" t="s">
        <v>234</v>
      </c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</row>
    <row r="59" spans="2:16"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</row>
    <row r="67" ht="13.5" customHeight="1"/>
    <row r="69" ht="13.5" customHeight="1"/>
    <row r="70" ht="12" customHeight="1"/>
    <row r="72" ht="14.4" customHeight="1"/>
    <row r="74" ht="14.4" customHeight="1"/>
    <row r="76" ht="14.4" customHeight="1"/>
    <row r="78" ht="14.4" customHeight="1"/>
    <row r="79" hidden="1"/>
    <row r="86" spans="2:54"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</row>
    <row r="87" spans="2:54">
      <c r="B87" s="243"/>
      <c r="C87" s="38"/>
      <c r="D87" s="243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461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</row>
    <row r="88" spans="2:54">
      <c r="B88" s="38"/>
      <c r="C88" s="70"/>
      <c r="D88" s="72"/>
      <c r="E88" s="81"/>
      <c r="F88" s="81"/>
      <c r="G88" s="81"/>
      <c r="H88" s="81"/>
      <c r="I88" s="81"/>
      <c r="J88" s="81"/>
      <c r="K88" s="81"/>
      <c r="L88" s="81"/>
      <c r="M88" s="70"/>
      <c r="N88" s="70"/>
      <c r="O88" s="94"/>
      <c r="P88" s="94"/>
      <c r="Q88" s="70"/>
      <c r="R88" s="72"/>
      <c r="S88" s="38"/>
      <c r="T88" s="72"/>
      <c r="U88" s="70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</row>
    <row r="89" spans="2:54">
      <c r="B89" s="38"/>
      <c r="C89" s="70"/>
      <c r="D89" s="94"/>
      <c r="E89" s="81"/>
      <c r="F89" s="81"/>
      <c r="G89" s="81"/>
      <c r="H89" s="81"/>
      <c r="I89" s="81"/>
      <c r="J89" s="81"/>
      <c r="K89" s="81"/>
      <c r="L89" s="81"/>
      <c r="M89" s="70"/>
      <c r="N89" s="70"/>
      <c r="O89" s="94"/>
      <c r="P89" s="94"/>
      <c r="Q89" s="70"/>
      <c r="R89" s="72"/>
      <c r="S89" s="38"/>
      <c r="T89" s="72"/>
      <c r="U89" s="70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</row>
    <row r="90" spans="2:54">
      <c r="B90" s="38"/>
      <c r="C90" s="72"/>
      <c r="D90" s="72"/>
      <c r="E90" s="81"/>
      <c r="F90" s="81"/>
      <c r="G90" s="81"/>
      <c r="H90" s="81"/>
      <c r="I90" s="38"/>
      <c r="J90" s="38"/>
      <c r="K90" s="81"/>
      <c r="L90" s="230"/>
      <c r="M90" s="70"/>
      <c r="N90" s="70"/>
      <c r="O90" s="94"/>
      <c r="P90" s="94"/>
      <c r="Q90" s="72"/>
      <c r="R90" s="72"/>
      <c r="S90" s="38"/>
      <c r="T90" s="72"/>
      <c r="U90" s="70"/>
      <c r="V90" s="38"/>
      <c r="W90" s="38"/>
      <c r="X90" s="38"/>
      <c r="Y90" s="38"/>
      <c r="Z90" s="38"/>
      <c r="AA90" s="38"/>
      <c r="AB90" s="2799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</row>
    <row r="91" spans="2:54">
      <c r="B91" s="38"/>
      <c r="C91" s="70"/>
      <c r="D91" s="7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94"/>
      <c r="P91" s="94"/>
      <c r="Q91" s="72"/>
      <c r="R91" s="72"/>
      <c r="S91" s="38"/>
      <c r="T91" s="72"/>
      <c r="U91" s="70"/>
      <c r="V91" s="38"/>
      <c r="W91" s="38"/>
      <c r="X91" s="38"/>
      <c r="Y91" s="38"/>
      <c r="Z91" s="397"/>
      <c r="AA91" s="38"/>
      <c r="AB91" s="2799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</row>
    <row r="92" spans="2:54">
      <c r="B92" s="38"/>
      <c r="C92" s="72"/>
      <c r="D92" s="38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94"/>
      <c r="P92" s="94"/>
      <c r="Q92" s="70"/>
      <c r="R92" s="72"/>
      <c r="S92" s="38"/>
      <c r="T92" s="72"/>
      <c r="U92" s="70"/>
      <c r="V92" s="38"/>
      <c r="W92" s="38"/>
      <c r="X92" s="38"/>
      <c r="Y92" s="38"/>
      <c r="Z92" s="397"/>
      <c r="AA92" s="38"/>
      <c r="AB92" s="2804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</row>
    <row r="93" spans="2:54">
      <c r="B93" s="38"/>
      <c r="C93" s="70"/>
      <c r="D93" s="81"/>
      <c r="E93" s="70"/>
      <c r="F93" s="70"/>
      <c r="G93" s="70"/>
      <c r="H93" s="70"/>
      <c r="I93" s="30"/>
      <c r="J93" s="70"/>
      <c r="K93" s="70"/>
      <c r="L93" s="70"/>
      <c r="M93" s="70"/>
      <c r="N93" s="30"/>
      <c r="O93" s="94"/>
      <c r="P93" s="94"/>
      <c r="Q93" s="81"/>
      <c r="R93" s="72"/>
      <c r="S93" s="70"/>
      <c r="T93" s="72"/>
      <c r="U93" s="70"/>
      <c r="V93" s="38"/>
      <c r="W93" s="2810"/>
      <c r="X93" s="72"/>
      <c r="Y93" s="67"/>
      <c r="Z93" s="2811"/>
      <c r="AA93" s="38"/>
      <c r="AB93" s="2804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</row>
    <row r="94" spans="2:54">
      <c r="B94" s="67"/>
      <c r="C94" s="70"/>
      <c r="D94" s="270"/>
      <c r="E94" s="2890"/>
      <c r="F94" s="2882"/>
      <c r="G94" s="2882"/>
      <c r="H94" s="2882"/>
      <c r="I94" s="2882"/>
      <c r="J94" s="2882"/>
      <c r="K94" s="2882"/>
      <c r="L94" s="2882"/>
      <c r="M94" s="2882"/>
      <c r="N94" s="2882"/>
      <c r="O94" s="270"/>
      <c r="P94" s="72"/>
      <c r="Q94" s="72"/>
      <c r="R94" s="38"/>
      <c r="S94" s="303"/>
      <c r="T94" s="38"/>
      <c r="U94" s="38"/>
      <c r="V94" s="38"/>
      <c r="W94" s="2822"/>
      <c r="X94" s="70"/>
      <c r="Y94" s="69"/>
      <c r="Z94" s="2823"/>
      <c r="AA94" s="38"/>
      <c r="AB94" s="2883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</row>
    <row r="95" spans="2:54">
      <c r="B95" s="67"/>
      <c r="C95" s="70"/>
      <c r="D95" s="270"/>
      <c r="E95" s="2890"/>
      <c r="F95" s="2882"/>
      <c r="G95" s="2882"/>
      <c r="H95" s="2882"/>
      <c r="I95" s="2882"/>
      <c r="J95" s="2882"/>
      <c r="K95" s="2882"/>
      <c r="L95" s="2882"/>
      <c r="M95" s="2882"/>
      <c r="N95" s="2882"/>
      <c r="O95" s="2831"/>
      <c r="P95" s="2830"/>
      <c r="Q95" s="72"/>
      <c r="R95" s="38"/>
      <c r="S95" s="38"/>
      <c r="T95" s="38"/>
      <c r="U95" s="38"/>
      <c r="V95" s="38"/>
      <c r="W95" s="2822"/>
      <c r="X95" s="70"/>
      <c r="Y95" s="69"/>
      <c r="Z95" s="2823"/>
      <c r="AA95" s="38"/>
      <c r="AB95" s="2883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</row>
    <row r="96" spans="2:54">
      <c r="B96" s="67"/>
      <c r="C96" s="70"/>
      <c r="D96" s="270"/>
      <c r="E96" s="2890"/>
      <c r="F96" s="2882"/>
      <c r="G96" s="2882"/>
      <c r="H96" s="2890"/>
      <c r="I96" s="2882"/>
      <c r="J96" s="2882"/>
      <c r="K96" s="2890"/>
      <c r="L96" s="2882"/>
      <c r="M96" s="2882"/>
      <c r="N96" s="2882"/>
      <c r="O96" s="270"/>
      <c r="P96" s="2830"/>
      <c r="Q96" s="72"/>
      <c r="R96" s="38"/>
      <c r="S96" s="38"/>
      <c r="T96" s="38"/>
      <c r="U96" s="38"/>
      <c r="V96" s="38"/>
      <c r="W96" s="2822"/>
      <c r="X96" s="70"/>
      <c r="Y96" s="69"/>
      <c r="Z96" s="2823"/>
      <c r="AA96" s="38"/>
      <c r="AB96" s="2884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</row>
    <row r="97" spans="2:54">
      <c r="B97" s="67"/>
      <c r="C97" s="70"/>
      <c r="D97" s="270"/>
      <c r="E97" s="2890"/>
      <c r="F97" s="2882"/>
      <c r="G97" s="2882"/>
      <c r="H97" s="2882"/>
      <c r="I97" s="2882"/>
      <c r="J97" s="2882"/>
      <c r="K97" s="2882"/>
      <c r="L97" s="2882"/>
      <c r="M97" s="2882"/>
      <c r="N97" s="2890"/>
      <c r="O97" s="2880"/>
      <c r="P97" s="2830"/>
      <c r="Q97" s="72"/>
      <c r="R97" s="38"/>
      <c r="S97" s="38"/>
      <c r="T97" s="38"/>
      <c r="U97" s="38"/>
      <c r="V97" s="38"/>
      <c r="W97" s="2822"/>
      <c r="X97" s="70"/>
      <c r="Y97" s="69"/>
      <c r="Z97" s="2823"/>
      <c r="AA97" s="38"/>
      <c r="AB97" s="2883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</row>
    <row r="98" spans="2:54">
      <c r="B98" s="67"/>
      <c r="C98" s="70"/>
      <c r="D98" s="270"/>
      <c r="E98" s="2890"/>
      <c r="F98" s="2882"/>
      <c r="G98" s="2882"/>
      <c r="H98" s="2882"/>
      <c r="I98" s="2882"/>
      <c r="J98" s="2882"/>
      <c r="K98" s="2882"/>
      <c r="L98" s="2882"/>
      <c r="M98" s="2882"/>
      <c r="N98" s="2882"/>
      <c r="O98" s="270"/>
      <c r="P98" s="2830"/>
      <c r="Q98" s="72"/>
      <c r="R98" s="38"/>
      <c r="S98" s="38"/>
      <c r="T98" s="38"/>
      <c r="U98" s="38"/>
      <c r="V98" s="38"/>
      <c r="W98" s="2822"/>
      <c r="X98" s="70"/>
      <c r="Y98" s="69"/>
      <c r="Z98" s="2823"/>
      <c r="AA98" s="38"/>
      <c r="AB98" s="2885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</row>
    <row r="99" spans="2:54">
      <c r="B99" s="67"/>
      <c r="C99" s="70"/>
      <c r="D99" s="270"/>
      <c r="E99" s="2890"/>
      <c r="F99" s="2882"/>
      <c r="G99" s="2882"/>
      <c r="H99" s="2882"/>
      <c r="I99" s="2882"/>
      <c r="J99" s="2882"/>
      <c r="K99" s="2882"/>
      <c r="L99" s="2882"/>
      <c r="M99" s="2882"/>
      <c r="N99" s="2882"/>
      <c r="O99" s="270"/>
      <c r="P99" s="2830"/>
      <c r="Q99" s="72"/>
      <c r="R99" s="38"/>
      <c r="S99" s="38"/>
      <c r="T99" s="38"/>
      <c r="U99" s="38"/>
      <c r="V99" s="38"/>
      <c r="W99" s="2822"/>
      <c r="X99" s="70"/>
      <c r="Y99" s="69"/>
      <c r="Z99" s="2823"/>
      <c r="AA99" s="38"/>
      <c r="AB99" s="2884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</row>
    <row r="100" spans="2:54">
      <c r="B100" s="67"/>
      <c r="C100" s="70"/>
      <c r="D100" s="270"/>
      <c r="E100" s="2890"/>
      <c r="F100" s="2882"/>
      <c r="G100" s="94"/>
      <c r="H100" s="2886"/>
      <c r="I100" s="2890"/>
      <c r="J100" s="2882"/>
      <c r="K100" s="2882"/>
      <c r="L100" s="2882"/>
      <c r="M100" s="2882"/>
      <c r="N100" s="2882"/>
      <c r="O100" s="1096"/>
      <c r="P100" s="2830"/>
      <c r="Q100" s="72"/>
      <c r="R100" s="38"/>
      <c r="S100" s="38"/>
      <c r="T100" s="38"/>
      <c r="U100" s="38"/>
      <c r="V100" s="38"/>
      <c r="W100" s="2822"/>
      <c r="X100" s="70"/>
      <c r="Y100" s="69"/>
      <c r="Z100" s="2823"/>
      <c r="AA100" s="38"/>
      <c r="AB100" s="2885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</row>
    <row r="101" spans="2:54">
      <c r="B101" s="67"/>
      <c r="C101" s="70"/>
      <c r="D101" s="270"/>
      <c r="E101" s="2890"/>
      <c r="F101" s="2882"/>
      <c r="G101" s="2882"/>
      <c r="H101" s="2882"/>
      <c r="I101" s="2882"/>
      <c r="J101" s="2882"/>
      <c r="K101" s="2882"/>
      <c r="L101" s="2882"/>
      <c r="M101" s="2882"/>
      <c r="N101" s="2882"/>
      <c r="O101" s="270"/>
      <c r="P101" s="2830"/>
      <c r="Q101" s="72"/>
      <c r="R101" s="38"/>
      <c r="S101" s="38"/>
      <c r="T101" s="38"/>
      <c r="U101" s="38"/>
      <c r="V101" s="38"/>
      <c r="W101" s="2822"/>
      <c r="X101" s="70"/>
      <c r="Y101" s="69"/>
      <c r="Z101" s="2823"/>
      <c r="AA101" s="38"/>
      <c r="AB101" s="2883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</row>
    <row r="102" spans="2:54">
      <c r="B102" s="67"/>
      <c r="C102" s="70"/>
      <c r="D102" s="270"/>
      <c r="E102" s="2890"/>
      <c r="F102" s="2882"/>
      <c r="G102" s="2882"/>
      <c r="H102" s="2882"/>
      <c r="I102" s="2882"/>
      <c r="J102" s="2882"/>
      <c r="K102" s="2882"/>
      <c r="L102" s="2882"/>
      <c r="M102" s="2882"/>
      <c r="N102" s="2882"/>
      <c r="O102" s="270"/>
      <c r="P102" s="2830"/>
      <c r="Q102" s="72"/>
      <c r="R102" s="38"/>
      <c r="S102" s="38"/>
      <c r="T102" s="38"/>
      <c r="U102" s="38"/>
      <c r="V102" s="38"/>
      <c r="W102" s="2822"/>
      <c r="X102" s="70"/>
      <c r="Y102" s="69"/>
      <c r="Z102" s="2823"/>
      <c r="AA102" s="38"/>
      <c r="AB102" s="2883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</row>
    <row r="103" spans="2:54" ht="14.4" customHeight="1">
      <c r="B103" s="67"/>
      <c r="C103" s="70"/>
      <c r="D103" s="270"/>
      <c r="E103" s="2890"/>
      <c r="F103" s="2882"/>
      <c r="G103" s="2882"/>
      <c r="H103" s="2882"/>
      <c r="I103" s="2882"/>
      <c r="J103" s="2882"/>
      <c r="K103" s="2882"/>
      <c r="L103" s="2882"/>
      <c r="M103" s="2882"/>
      <c r="N103" s="2882"/>
      <c r="O103" s="270"/>
      <c r="P103" s="2830"/>
      <c r="Q103" s="72"/>
      <c r="R103" s="38"/>
      <c r="S103" s="38"/>
      <c r="T103" s="38"/>
      <c r="U103" s="38"/>
      <c r="V103" s="38"/>
      <c r="W103" s="2822"/>
      <c r="X103" s="70"/>
      <c r="Y103" s="69"/>
      <c r="Z103" s="2823"/>
      <c r="AA103" s="38"/>
      <c r="AB103" s="2883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</row>
    <row r="104" spans="2:54" ht="13.5" customHeight="1">
      <c r="B104" s="67"/>
      <c r="C104" s="70"/>
      <c r="D104" s="270"/>
      <c r="E104" s="2890"/>
      <c r="F104" s="2882"/>
      <c r="G104" s="2882"/>
      <c r="H104" s="2882"/>
      <c r="I104" s="2882"/>
      <c r="J104" s="2882"/>
      <c r="K104" s="2882"/>
      <c r="L104" s="2882"/>
      <c r="M104" s="2882"/>
      <c r="N104" s="2882"/>
      <c r="O104" s="270"/>
      <c r="P104" s="2830"/>
      <c r="Q104" s="72"/>
      <c r="R104" s="38"/>
      <c r="S104" s="38"/>
      <c r="T104" s="38"/>
      <c r="U104" s="38"/>
      <c r="V104" s="38"/>
      <c r="W104" s="2822"/>
      <c r="X104" s="70"/>
      <c r="Y104" s="69"/>
      <c r="Z104" s="2823"/>
      <c r="AA104" s="38"/>
      <c r="AB104" s="2883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</row>
    <row r="105" spans="2:54" ht="14.4" customHeight="1">
      <c r="B105" s="67"/>
      <c r="C105" s="70"/>
      <c r="D105" s="270"/>
      <c r="E105" s="2890"/>
      <c r="F105" s="2882"/>
      <c r="G105" s="2882"/>
      <c r="H105" s="2882"/>
      <c r="I105" s="2882"/>
      <c r="J105" s="2882"/>
      <c r="K105" s="2882"/>
      <c r="L105" s="2882"/>
      <c r="M105" s="2882"/>
      <c r="N105" s="2882"/>
      <c r="O105" s="270"/>
      <c r="P105" s="2830"/>
      <c r="Q105" s="72"/>
      <c r="R105" s="38"/>
      <c r="S105" s="38"/>
      <c r="T105" s="38"/>
      <c r="U105" s="38"/>
      <c r="V105" s="38"/>
      <c r="W105" s="2822"/>
      <c r="X105" s="70"/>
      <c r="Y105" s="69"/>
      <c r="Z105" s="2823"/>
      <c r="AA105" s="38"/>
      <c r="AB105" s="2883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</row>
    <row r="106" spans="2:54">
      <c r="B106" s="67"/>
      <c r="C106" s="70"/>
      <c r="D106" s="270"/>
      <c r="E106" s="2890"/>
      <c r="F106" s="2882"/>
      <c r="G106" s="2882"/>
      <c r="H106" s="2882"/>
      <c r="I106" s="2882"/>
      <c r="J106" s="2882"/>
      <c r="K106" s="2882"/>
      <c r="L106" s="2882"/>
      <c r="M106" s="2882"/>
      <c r="N106" s="2882"/>
      <c r="O106" s="270"/>
      <c r="P106" s="2830"/>
      <c r="Q106" s="72"/>
      <c r="R106" s="38"/>
      <c r="S106" s="38"/>
      <c r="T106" s="38"/>
      <c r="U106" s="38"/>
      <c r="V106" s="38"/>
      <c r="W106" s="2822"/>
      <c r="X106" s="70"/>
      <c r="Y106" s="69"/>
      <c r="Z106" s="2823"/>
      <c r="AA106" s="38"/>
      <c r="AB106" s="2883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</row>
    <row r="107" spans="2:54">
      <c r="B107" s="67"/>
      <c r="C107" s="70"/>
      <c r="D107" s="270"/>
      <c r="E107" s="2890"/>
      <c r="F107" s="2882"/>
      <c r="G107" s="2882"/>
      <c r="H107" s="2882"/>
      <c r="I107" s="2882"/>
      <c r="J107" s="2882"/>
      <c r="K107" s="2882"/>
      <c r="L107" s="2882"/>
      <c r="M107" s="2882"/>
      <c r="N107" s="2882"/>
      <c r="O107" s="270"/>
      <c r="P107" s="2830"/>
      <c r="Q107" s="72"/>
      <c r="R107" s="38"/>
      <c r="S107" s="38"/>
      <c r="T107" s="38"/>
      <c r="U107" s="38"/>
      <c r="V107" s="38"/>
      <c r="W107" s="2822"/>
      <c r="X107" s="70"/>
      <c r="Y107" s="69"/>
      <c r="Z107" s="2823"/>
      <c r="AA107" s="38"/>
      <c r="AB107" s="2883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</row>
    <row r="108" spans="2:54">
      <c r="B108" s="67"/>
      <c r="C108" s="70"/>
      <c r="D108" s="270"/>
      <c r="E108" s="2890"/>
      <c r="F108" s="2882"/>
      <c r="G108" s="2882"/>
      <c r="H108" s="2882"/>
      <c r="I108" s="2882"/>
      <c r="J108" s="2882"/>
      <c r="K108" s="2882"/>
      <c r="L108" s="2882"/>
      <c r="M108" s="2882"/>
      <c r="N108" s="2882"/>
      <c r="O108" s="270"/>
      <c r="P108" s="2830"/>
      <c r="Q108" s="72"/>
      <c r="R108" s="38"/>
      <c r="S108" s="38"/>
      <c r="T108" s="38"/>
      <c r="U108" s="38"/>
      <c r="V108" s="38"/>
      <c r="W108" s="2822"/>
      <c r="X108" s="70"/>
      <c r="Y108" s="69"/>
      <c r="Z108" s="2823"/>
      <c r="AA108" s="38"/>
      <c r="AB108" s="2884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</row>
    <row r="109" spans="2:54" ht="14.4" customHeight="1">
      <c r="B109" s="67"/>
      <c r="C109" s="70"/>
      <c r="D109" s="270"/>
      <c r="E109" s="2893"/>
      <c r="F109" s="2886"/>
      <c r="G109" s="2887"/>
      <c r="H109" s="2882"/>
      <c r="I109" s="2882"/>
      <c r="J109" s="2882"/>
      <c r="K109" s="2882"/>
      <c r="L109" s="2886"/>
      <c r="M109" s="2886"/>
      <c r="N109" s="2882"/>
      <c r="O109" s="2831"/>
      <c r="P109" s="2830"/>
      <c r="Q109" s="72"/>
      <c r="R109" s="38"/>
      <c r="S109" s="38"/>
      <c r="T109" s="38"/>
      <c r="U109" s="38"/>
      <c r="V109" s="38"/>
      <c r="W109" s="2822"/>
      <c r="X109" s="70"/>
      <c r="Y109" s="69"/>
      <c r="Z109" s="2823"/>
      <c r="AA109" s="38"/>
      <c r="AB109" s="288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</row>
    <row r="110" spans="2:54" ht="14.4" customHeight="1">
      <c r="B110" s="67"/>
      <c r="C110" s="70"/>
      <c r="D110" s="270"/>
      <c r="E110" s="2893"/>
      <c r="F110" s="2886"/>
      <c r="G110" s="2887"/>
      <c r="H110" s="2882"/>
      <c r="I110" s="2882"/>
      <c r="J110" s="2882"/>
      <c r="K110" s="2882"/>
      <c r="L110" s="2886"/>
      <c r="M110" s="2886"/>
      <c r="N110" s="2882"/>
      <c r="O110" s="270"/>
      <c r="P110" s="2830"/>
      <c r="Q110" s="72"/>
      <c r="R110" s="38"/>
      <c r="S110" s="38"/>
      <c r="T110" s="38"/>
      <c r="U110" s="38"/>
      <c r="V110" s="38"/>
      <c r="W110" s="2822"/>
      <c r="X110" s="70"/>
      <c r="Y110" s="69"/>
      <c r="Z110" s="2823"/>
      <c r="AA110" s="38"/>
      <c r="AB110" s="2883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</row>
    <row r="111" spans="2:54" ht="11.25" customHeight="1">
      <c r="B111" s="67"/>
      <c r="C111" s="70"/>
      <c r="D111" s="270"/>
      <c r="E111" s="2893"/>
      <c r="F111" s="2886"/>
      <c r="G111" s="2887"/>
      <c r="H111" s="2882"/>
      <c r="I111" s="2882"/>
      <c r="J111" s="2882"/>
      <c r="K111" s="2882"/>
      <c r="L111" s="2886"/>
      <c r="M111" s="2886"/>
      <c r="N111" s="2882"/>
      <c r="O111" s="270"/>
      <c r="P111" s="2830"/>
      <c r="Q111" s="72"/>
      <c r="R111" s="38"/>
      <c r="S111" s="38"/>
      <c r="T111" s="38"/>
      <c r="U111" s="38"/>
      <c r="V111" s="38"/>
      <c r="W111" s="2822"/>
      <c r="X111" s="70"/>
      <c r="Y111" s="69"/>
      <c r="Z111" s="2823"/>
      <c r="AA111" s="38"/>
      <c r="AB111" s="2883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</row>
    <row r="112" spans="2:54" ht="14.4" customHeight="1">
      <c r="B112" s="67"/>
      <c r="C112" s="70"/>
      <c r="D112" s="270"/>
      <c r="E112" s="2893"/>
      <c r="F112" s="2886"/>
      <c r="G112" s="2887"/>
      <c r="H112" s="2882"/>
      <c r="I112" s="2896"/>
      <c r="J112" s="2882"/>
      <c r="K112" s="2896"/>
      <c r="L112" s="2890"/>
      <c r="M112" s="2890"/>
      <c r="N112" s="2882"/>
      <c r="O112" s="270"/>
      <c r="P112" s="2830"/>
      <c r="Q112" s="72"/>
      <c r="R112" s="38"/>
      <c r="S112" s="38"/>
      <c r="T112" s="38"/>
      <c r="U112" s="38"/>
      <c r="V112" s="38"/>
      <c r="W112" s="2822"/>
      <c r="X112" s="70"/>
      <c r="Y112" s="69"/>
      <c r="Z112" s="2823"/>
      <c r="AA112" s="38"/>
      <c r="AB112" s="2885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</row>
    <row r="113" spans="2:54" ht="13.5" customHeight="1">
      <c r="B113" s="67"/>
      <c r="C113" s="70"/>
      <c r="D113" s="270"/>
      <c r="E113" s="2893"/>
      <c r="F113" s="2890"/>
      <c r="G113" s="2887"/>
      <c r="H113" s="2882"/>
      <c r="I113" s="2882"/>
      <c r="J113" s="2882"/>
      <c r="K113" s="2882"/>
      <c r="L113" s="2890"/>
      <c r="M113" s="2890"/>
      <c r="N113" s="2882"/>
      <c r="O113" s="270"/>
      <c r="P113" s="2830"/>
      <c r="Q113" s="72"/>
      <c r="R113" s="38"/>
      <c r="S113" s="38"/>
      <c r="T113" s="38"/>
      <c r="U113" s="38"/>
      <c r="V113" s="38"/>
      <c r="W113" s="2822"/>
      <c r="X113" s="70"/>
      <c r="Y113" s="69"/>
      <c r="Z113" s="2823"/>
      <c r="AA113" s="38"/>
      <c r="AB113" s="2883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</row>
    <row r="114" spans="2:54" ht="14.25" customHeight="1">
      <c r="B114" s="67"/>
      <c r="C114" s="70"/>
      <c r="D114" s="270"/>
      <c r="E114" s="2893"/>
      <c r="F114" s="2886"/>
      <c r="G114" s="2887"/>
      <c r="H114" s="2882"/>
      <c r="I114" s="2882"/>
      <c r="J114" s="2882"/>
      <c r="K114" s="2882"/>
      <c r="L114" s="2890"/>
      <c r="M114" s="2886"/>
      <c r="N114" s="2882"/>
      <c r="O114" s="270"/>
      <c r="P114" s="2830"/>
      <c r="Q114" s="72"/>
      <c r="R114" s="38"/>
      <c r="S114" s="38"/>
      <c r="T114" s="38"/>
      <c r="U114" s="38"/>
      <c r="V114" s="38"/>
      <c r="W114" s="2822"/>
      <c r="X114" s="70"/>
      <c r="Y114" s="69"/>
      <c r="Z114" s="2823"/>
      <c r="AA114" s="38"/>
      <c r="AB114" s="2883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</row>
    <row r="115" spans="2:54">
      <c r="B115" s="67"/>
      <c r="C115" s="70"/>
      <c r="D115" s="270"/>
      <c r="E115" s="2893"/>
      <c r="F115" s="2890"/>
      <c r="G115" s="2887"/>
      <c r="H115" s="2882"/>
      <c r="I115" s="2882"/>
      <c r="J115" s="2882"/>
      <c r="K115" s="2882"/>
      <c r="L115" s="2887"/>
      <c r="M115" s="2887"/>
      <c r="N115" s="94"/>
      <c r="O115" s="270"/>
      <c r="P115" s="2830"/>
      <c r="Q115" s="72"/>
      <c r="R115" s="38"/>
      <c r="S115" s="38"/>
      <c r="T115" s="38"/>
      <c r="U115" s="38"/>
      <c r="V115" s="38"/>
      <c r="W115" s="2822"/>
      <c r="X115" s="70"/>
      <c r="Y115" s="69"/>
      <c r="Z115" s="2823"/>
      <c r="AA115" s="38"/>
      <c r="AB115" s="2883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</row>
    <row r="116" spans="2:54" ht="14.25" customHeight="1">
      <c r="B116" s="67"/>
      <c r="C116" s="70"/>
      <c r="D116" s="270"/>
      <c r="E116" s="2893"/>
      <c r="F116" s="2890"/>
      <c r="G116" s="2890"/>
      <c r="H116" s="2882"/>
      <c r="I116" s="2882"/>
      <c r="J116" s="2882"/>
      <c r="K116" s="2886"/>
      <c r="L116" s="2896"/>
      <c r="M116" s="2890"/>
      <c r="N116" s="2887"/>
      <c r="O116" s="270"/>
      <c r="P116" s="2830"/>
      <c r="Q116" s="72"/>
      <c r="R116" s="38"/>
      <c r="S116" s="38"/>
      <c r="T116" s="38"/>
      <c r="U116" s="38"/>
      <c r="V116" s="38"/>
      <c r="W116" s="2822"/>
      <c r="X116" s="70"/>
      <c r="Y116" s="69"/>
      <c r="Z116" s="2823"/>
      <c r="AA116" s="38"/>
      <c r="AB116" s="2883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</row>
    <row r="117" spans="2:54">
      <c r="B117" s="67"/>
      <c r="C117" s="70"/>
      <c r="D117" s="270"/>
      <c r="E117" s="2893"/>
      <c r="F117" s="2886"/>
      <c r="G117" s="2887"/>
      <c r="H117" s="2882"/>
      <c r="I117" s="2882"/>
      <c r="J117" s="2882"/>
      <c r="K117" s="2882"/>
      <c r="L117" s="2886"/>
      <c r="M117" s="2886"/>
      <c r="N117" s="2882"/>
      <c r="O117" s="270"/>
      <c r="P117" s="2830"/>
      <c r="Q117" s="72"/>
      <c r="R117" s="38"/>
      <c r="S117" s="38"/>
      <c r="T117" s="38"/>
      <c r="U117" s="38"/>
      <c r="V117" s="38"/>
      <c r="W117" s="2822"/>
      <c r="X117" s="70"/>
      <c r="Y117" s="69"/>
      <c r="Z117" s="2823"/>
      <c r="AA117" s="38"/>
      <c r="AB117" s="2883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</row>
    <row r="118" spans="2:54" ht="11.25" customHeight="1">
      <c r="B118" s="67"/>
      <c r="C118" s="70"/>
      <c r="D118" s="270"/>
      <c r="E118" s="2893"/>
      <c r="F118" s="2890"/>
      <c r="G118" s="2887"/>
      <c r="H118" s="2882"/>
      <c r="I118" s="2882"/>
      <c r="J118" s="2882"/>
      <c r="K118" s="2882"/>
      <c r="L118" s="2887"/>
      <c r="M118" s="2887"/>
      <c r="N118" s="2882"/>
      <c r="O118" s="270"/>
      <c r="P118" s="2859"/>
      <c r="Q118" s="72"/>
      <c r="R118" s="38"/>
      <c r="S118" s="38"/>
      <c r="T118" s="38"/>
      <c r="U118" s="38"/>
      <c r="V118" s="38"/>
      <c r="W118" s="2822"/>
      <c r="X118" s="70"/>
      <c r="Y118" s="69"/>
      <c r="Z118" s="2823"/>
      <c r="AA118" s="38"/>
      <c r="AB118" s="2889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</row>
    <row r="119" spans="2:54">
      <c r="B119" s="67"/>
      <c r="C119" s="70"/>
      <c r="D119" s="270"/>
      <c r="E119" s="2893"/>
      <c r="F119" s="2886"/>
      <c r="G119" s="2887"/>
      <c r="H119" s="2882"/>
      <c r="I119" s="2882"/>
      <c r="J119" s="2882"/>
      <c r="K119" s="2882"/>
      <c r="L119" s="2887"/>
      <c r="M119" s="2887"/>
      <c r="N119" s="2882"/>
      <c r="O119" s="270"/>
      <c r="P119" s="2830"/>
      <c r="Q119" s="72"/>
      <c r="R119" s="38"/>
      <c r="S119" s="38"/>
      <c r="T119" s="38"/>
      <c r="U119" s="38"/>
      <c r="V119" s="38"/>
      <c r="W119" s="2822"/>
      <c r="X119" s="70"/>
      <c r="Y119" s="69"/>
      <c r="Z119" s="2823"/>
      <c r="AA119" s="38"/>
      <c r="AB119" s="2883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</row>
    <row r="120" spans="2:54">
      <c r="B120" s="67"/>
      <c r="C120" s="70"/>
      <c r="D120" s="270"/>
      <c r="E120" s="2893"/>
      <c r="F120" s="2887"/>
      <c r="G120" s="2890"/>
      <c r="H120" s="2882"/>
      <c r="I120" s="2882"/>
      <c r="J120" s="2882"/>
      <c r="K120" s="2882"/>
      <c r="L120" s="2896"/>
      <c r="M120" s="2890"/>
      <c r="N120" s="2882"/>
      <c r="O120" s="270"/>
      <c r="P120" s="2859"/>
      <c r="Q120" s="72"/>
      <c r="R120" s="38"/>
      <c r="S120" s="38"/>
      <c r="T120" s="38"/>
      <c r="U120" s="38"/>
      <c r="V120" s="38"/>
      <c r="W120" s="2822"/>
      <c r="X120" s="70"/>
      <c r="Y120" s="69"/>
      <c r="Z120" s="2823"/>
      <c r="AA120" s="38"/>
      <c r="AB120" s="2889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</row>
    <row r="121" spans="2:54" hidden="1">
      <c r="B121" s="67"/>
      <c r="C121" s="70"/>
      <c r="D121" s="270"/>
      <c r="E121" s="2893"/>
      <c r="F121" s="2890"/>
      <c r="G121" s="2887"/>
      <c r="H121" s="2882"/>
      <c r="I121" s="2882"/>
      <c r="J121" s="2882"/>
      <c r="K121" s="2882"/>
      <c r="L121" s="2886"/>
      <c r="M121" s="2886"/>
      <c r="N121" s="2882"/>
      <c r="O121" s="270"/>
      <c r="P121" s="2830"/>
      <c r="Q121" s="72"/>
      <c r="R121" s="38"/>
      <c r="S121" s="38"/>
      <c r="T121" s="38"/>
      <c r="U121" s="38"/>
      <c r="V121" s="38"/>
      <c r="W121" s="2822"/>
      <c r="X121" s="70"/>
      <c r="Y121" s="69"/>
      <c r="Z121" s="2823"/>
      <c r="AA121" s="38"/>
      <c r="AB121" s="2885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</row>
    <row r="122" spans="2:54">
      <c r="B122" s="67"/>
      <c r="C122" s="30"/>
      <c r="D122" s="270"/>
      <c r="E122" s="2893"/>
      <c r="F122" s="2887"/>
      <c r="G122" s="2887"/>
      <c r="H122" s="2882"/>
      <c r="I122" s="2882"/>
      <c r="J122" s="2882"/>
      <c r="K122" s="2882"/>
      <c r="L122" s="2890"/>
      <c r="M122" s="2890"/>
      <c r="N122" s="2882"/>
      <c r="O122" s="270"/>
      <c r="P122" s="2830"/>
      <c r="Q122" s="72"/>
      <c r="R122" s="38"/>
      <c r="S122" s="38"/>
      <c r="T122" s="38"/>
      <c r="U122" s="38"/>
      <c r="V122" s="38"/>
      <c r="W122" s="2822"/>
      <c r="X122" s="70"/>
      <c r="Y122" s="69"/>
      <c r="Z122" s="2823"/>
      <c r="AA122" s="38"/>
      <c r="AB122" s="2883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</row>
    <row r="123" spans="2:54">
      <c r="B123" s="67"/>
      <c r="C123" s="70"/>
      <c r="D123" s="270"/>
      <c r="E123" s="2893"/>
      <c r="F123" s="2886"/>
      <c r="G123" s="2887"/>
      <c r="H123" s="2896"/>
      <c r="I123" s="2882"/>
      <c r="J123" s="2882"/>
      <c r="K123" s="2882"/>
      <c r="L123" s="2886"/>
      <c r="M123" s="2887"/>
      <c r="N123" s="2882"/>
      <c r="O123" s="2831"/>
      <c r="P123" s="2859"/>
      <c r="Q123" s="72"/>
      <c r="R123" s="38"/>
      <c r="S123" s="38"/>
      <c r="T123" s="38"/>
      <c r="U123" s="38"/>
      <c r="V123" s="38"/>
      <c r="W123" s="2822"/>
      <c r="X123" s="70"/>
      <c r="Y123" s="69"/>
      <c r="Z123" s="2823"/>
      <c r="AA123" s="38"/>
      <c r="AB123" s="2889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</row>
    <row r="124" spans="2:54">
      <c r="B124" s="67"/>
      <c r="C124" s="70"/>
      <c r="D124" s="270"/>
      <c r="E124" s="2893"/>
      <c r="F124" s="2896"/>
      <c r="G124" s="2896"/>
      <c r="H124" s="2882"/>
      <c r="I124" s="2882"/>
      <c r="J124" s="2882"/>
      <c r="K124" s="2882"/>
      <c r="L124" s="2897"/>
      <c r="M124" s="2896"/>
      <c r="N124" s="2882"/>
      <c r="O124" s="2831"/>
      <c r="P124" s="2830"/>
      <c r="Q124" s="72"/>
      <c r="R124" s="38"/>
      <c r="S124" s="38"/>
      <c r="T124" s="38"/>
      <c r="U124" s="38"/>
      <c r="V124" s="38"/>
      <c r="W124" s="2822"/>
      <c r="X124" s="70"/>
      <c r="Y124" s="69"/>
      <c r="Z124" s="2823"/>
      <c r="AA124" s="38"/>
      <c r="AB124" s="2892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</row>
    <row r="125" spans="2:54">
      <c r="B125" s="67"/>
      <c r="C125" s="70"/>
      <c r="D125" s="270"/>
      <c r="E125" s="2893"/>
      <c r="F125" s="286"/>
      <c r="G125" s="286"/>
      <c r="H125" s="286"/>
      <c r="I125" s="286"/>
      <c r="J125" s="286"/>
      <c r="K125" s="286"/>
      <c r="L125" s="286"/>
      <c r="M125" s="286"/>
      <c r="N125" s="286"/>
      <c r="O125" s="2831"/>
      <c r="P125" s="2830"/>
      <c r="Q125" s="72"/>
      <c r="R125" s="38"/>
      <c r="S125" s="38"/>
      <c r="T125" s="38"/>
      <c r="U125" s="38"/>
      <c r="V125" s="38"/>
      <c r="W125" s="2822"/>
      <c r="X125" s="70"/>
      <c r="Y125" s="69"/>
      <c r="Z125" s="2823"/>
      <c r="AA125" s="38"/>
      <c r="AB125" s="2883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</row>
    <row r="126" spans="2:54" ht="11.25" customHeight="1">
      <c r="B126" s="67"/>
      <c r="C126" s="70"/>
      <c r="D126" s="270"/>
      <c r="E126" s="2893"/>
      <c r="F126" s="286"/>
      <c r="G126" s="286"/>
      <c r="H126" s="286"/>
      <c r="I126" s="286"/>
      <c r="J126" s="286"/>
      <c r="K126" s="286"/>
      <c r="L126" s="286"/>
      <c r="M126" s="286"/>
      <c r="N126" s="286"/>
      <c r="O126" s="2831"/>
      <c r="P126" s="2830"/>
      <c r="Q126" s="72"/>
      <c r="R126" s="38"/>
      <c r="S126" s="38"/>
      <c r="T126" s="38"/>
      <c r="U126" s="38"/>
      <c r="V126" s="38"/>
      <c r="W126" s="2822"/>
      <c r="X126" s="70"/>
      <c r="Y126" s="69"/>
      <c r="Z126" s="2823"/>
      <c r="AA126" s="38"/>
      <c r="AB126" s="2883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</row>
    <row r="127" spans="2:54" ht="14.4" customHeight="1">
      <c r="B127" s="67"/>
      <c r="C127" s="70"/>
      <c r="D127" s="270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31"/>
      <c r="P127" s="2830"/>
      <c r="Q127" s="72"/>
      <c r="R127" s="38"/>
      <c r="S127" s="38"/>
      <c r="T127" s="38"/>
      <c r="U127" s="38"/>
      <c r="V127" s="38"/>
      <c r="W127" s="2822"/>
      <c r="X127" s="70"/>
      <c r="Y127" s="69"/>
      <c r="Z127" s="2823"/>
      <c r="AA127" s="38"/>
      <c r="AB127" s="2883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</row>
    <row r="128" spans="2:54" ht="11.25" customHeight="1">
      <c r="B128" s="67"/>
      <c r="C128" s="70"/>
      <c r="D128" s="270"/>
      <c r="E128" s="286"/>
      <c r="F128" s="286"/>
      <c r="G128" s="286"/>
      <c r="H128" s="286"/>
      <c r="I128" s="286"/>
      <c r="J128" s="286"/>
      <c r="K128" s="2894"/>
      <c r="L128" s="286"/>
      <c r="M128" s="286"/>
      <c r="N128" s="286"/>
      <c r="O128" s="2880"/>
      <c r="P128" s="2830"/>
      <c r="Q128" s="72"/>
      <c r="R128" s="38"/>
      <c r="S128" s="38"/>
      <c r="T128" s="38"/>
      <c r="U128" s="38"/>
      <c r="V128" s="38"/>
      <c r="W128" s="2881"/>
      <c r="X128" s="70"/>
      <c r="Y128" s="2895"/>
      <c r="Z128" s="2823"/>
      <c r="AA128" s="38"/>
      <c r="AB128" s="2883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</row>
    <row r="129" spans="2:54">
      <c r="B129" s="243"/>
      <c r="C129" s="38"/>
      <c r="D129" s="243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461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</row>
    <row r="130" spans="2:54">
      <c r="B130" s="38"/>
      <c r="C130" s="70"/>
      <c r="D130" s="72"/>
      <c r="E130" s="81"/>
      <c r="F130" s="81"/>
      <c r="G130" s="81"/>
      <c r="H130" s="81"/>
      <c r="I130" s="81"/>
      <c r="J130" s="81"/>
      <c r="K130" s="81"/>
      <c r="L130" s="81"/>
      <c r="M130" s="70"/>
      <c r="N130" s="70"/>
      <c r="O130" s="94"/>
      <c r="P130" s="94"/>
      <c r="Q130" s="70"/>
      <c r="R130" s="72"/>
      <c r="S130" s="38"/>
      <c r="T130" s="72"/>
      <c r="U130" s="70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</row>
    <row r="131" spans="2:54">
      <c r="B131" s="38"/>
      <c r="C131" s="70"/>
      <c r="D131" s="94"/>
      <c r="E131" s="711"/>
      <c r="F131" s="81"/>
      <c r="G131" s="81"/>
      <c r="H131" s="81"/>
      <c r="I131" s="81"/>
      <c r="J131" s="81"/>
      <c r="K131" s="81"/>
      <c r="L131" s="81"/>
      <c r="M131" s="70"/>
      <c r="N131" s="70"/>
      <c r="O131" s="94"/>
      <c r="P131" s="94"/>
      <c r="Q131" s="70"/>
      <c r="R131" s="72"/>
      <c r="S131" s="38"/>
      <c r="T131" s="72"/>
      <c r="U131" s="70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</row>
    <row r="132" spans="2:54">
      <c r="B132" s="38"/>
      <c r="C132" s="72"/>
      <c r="D132" s="72"/>
      <c r="E132" s="81"/>
      <c r="F132" s="81"/>
      <c r="G132" s="81"/>
      <c r="H132" s="81"/>
      <c r="I132" s="38"/>
      <c r="J132" s="38"/>
      <c r="K132" s="81"/>
      <c r="L132" s="230"/>
      <c r="M132" s="70"/>
      <c r="N132" s="70"/>
      <c r="O132" s="94"/>
      <c r="P132" s="94"/>
      <c r="Q132" s="72"/>
      <c r="R132" s="72"/>
      <c r="S132" s="38"/>
      <c r="T132" s="72"/>
      <c r="U132" s="70"/>
      <c r="V132" s="38"/>
      <c r="W132" s="38"/>
      <c r="X132" s="38"/>
      <c r="Y132" s="38"/>
      <c r="Z132" s="38"/>
      <c r="AA132" s="38"/>
      <c r="AB132" s="2799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</row>
    <row r="133" spans="2:54">
      <c r="B133" s="38"/>
      <c r="C133" s="70"/>
      <c r="D133" s="7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94"/>
      <c r="P133" s="94"/>
      <c r="Q133" s="72"/>
      <c r="R133" s="72"/>
      <c r="S133" s="38"/>
      <c r="T133" s="72"/>
      <c r="U133" s="70"/>
      <c r="V133" s="38"/>
      <c r="W133" s="38"/>
      <c r="X133" s="38"/>
      <c r="Y133" s="38"/>
      <c r="Z133" s="397"/>
      <c r="AA133" s="38"/>
      <c r="AB133" s="2799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</row>
    <row r="134" spans="2:54">
      <c r="B134" s="38"/>
      <c r="C134" s="72"/>
      <c r="D134" s="38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94"/>
      <c r="P134" s="94"/>
      <c r="Q134" s="70"/>
      <c r="R134" s="72"/>
      <c r="S134" s="38"/>
      <c r="T134" s="72"/>
      <c r="U134" s="70"/>
      <c r="V134" s="38"/>
      <c r="W134" s="38"/>
      <c r="X134" s="38"/>
      <c r="Y134" s="38"/>
      <c r="Z134" s="397"/>
      <c r="AA134" s="38"/>
      <c r="AB134" s="2804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</row>
    <row r="135" spans="2:54">
      <c r="B135" s="38"/>
      <c r="C135" s="70"/>
      <c r="D135" s="81"/>
      <c r="E135" s="70"/>
      <c r="F135" s="70"/>
      <c r="G135" s="70"/>
      <c r="H135" s="70"/>
      <c r="I135" s="30"/>
      <c r="J135" s="70"/>
      <c r="K135" s="70"/>
      <c r="L135" s="70"/>
      <c r="M135" s="70"/>
      <c r="N135" s="30"/>
      <c r="O135" s="94"/>
      <c r="P135" s="94"/>
      <c r="Q135" s="81"/>
      <c r="R135" s="72"/>
      <c r="S135" s="70"/>
      <c r="T135" s="72"/>
      <c r="U135" s="70"/>
      <c r="V135" s="38"/>
      <c r="W135" s="2810"/>
      <c r="X135" s="72"/>
      <c r="Y135" s="67"/>
      <c r="Z135" s="2811"/>
      <c r="AA135" s="38"/>
      <c r="AB135" s="2804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</row>
    <row r="136" spans="2:54">
      <c r="B136" s="67"/>
      <c r="C136" s="70"/>
      <c r="D136" s="270"/>
      <c r="E136" s="2882"/>
      <c r="F136" s="2882"/>
      <c r="G136" s="2882"/>
      <c r="H136" s="2882"/>
      <c r="I136" s="2882"/>
      <c r="J136" s="2882"/>
      <c r="K136" s="2882"/>
      <c r="L136" s="2882"/>
      <c r="M136" s="2882"/>
      <c r="N136" s="2882"/>
      <c r="O136" s="270"/>
      <c r="P136" s="72"/>
      <c r="Q136" s="72"/>
      <c r="R136" s="38"/>
      <c r="S136" s="303"/>
      <c r="T136" s="38"/>
      <c r="U136" s="38"/>
      <c r="V136" s="38"/>
      <c r="W136" s="2822"/>
      <c r="X136" s="70"/>
      <c r="Y136" s="69"/>
      <c r="Z136" s="2823"/>
      <c r="AA136" s="38"/>
      <c r="AB136" s="2883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</row>
    <row r="137" spans="2:54">
      <c r="B137" s="67"/>
      <c r="C137" s="70"/>
      <c r="D137" s="270"/>
      <c r="E137" s="2882"/>
      <c r="F137" s="2882"/>
      <c r="G137" s="2882"/>
      <c r="H137" s="2882"/>
      <c r="I137" s="2882"/>
      <c r="J137" s="2882"/>
      <c r="K137" s="2882"/>
      <c r="L137" s="2882"/>
      <c r="M137" s="2882"/>
      <c r="N137" s="2882"/>
      <c r="O137" s="2831"/>
      <c r="P137" s="2830"/>
      <c r="Q137" s="72"/>
      <c r="R137" s="38"/>
      <c r="S137" s="38"/>
      <c r="T137" s="38"/>
      <c r="U137" s="38"/>
      <c r="V137" s="38"/>
      <c r="W137" s="2822"/>
      <c r="X137" s="70"/>
      <c r="Y137" s="69"/>
      <c r="Z137" s="2823"/>
      <c r="AA137" s="38"/>
      <c r="AB137" s="2883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</row>
    <row r="138" spans="2:54">
      <c r="B138" s="67"/>
      <c r="C138" s="70"/>
      <c r="D138" s="270"/>
      <c r="E138" s="2882"/>
      <c r="F138" s="2882"/>
      <c r="G138" s="2882"/>
      <c r="H138" s="2890"/>
      <c r="I138" s="2882"/>
      <c r="J138" s="2882"/>
      <c r="K138" s="2890"/>
      <c r="L138" s="2882"/>
      <c r="M138" s="2882"/>
      <c r="N138" s="2882"/>
      <c r="O138" s="270"/>
      <c r="P138" s="2830"/>
      <c r="Q138" s="72"/>
      <c r="R138" s="38"/>
      <c r="S138" s="38"/>
      <c r="T138" s="38"/>
      <c r="U138" s="38"/>
      <c r="V138" s="38"/>
      <c r="W138" s="2822"/>
      <c r="X138" s="70"/>
      <c r="Y138" s="69"/>
      <c r="Z138" s="2823"/>
      <c r="AA138" s="38"/>
      <c r="AB138" s="2884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</row>
    <row r="139" spans="2:54">
      <c r="B139" s="67"/>
      <c r="C139" s="70"/>
      <c r="D139" s="270"/>
      <c r="E139" s="2882"/>
      <c r="F139" s="2882"/>
      <c r="G139" s="2882"/>
      <c r="H139" s="2882"/>
      <c r="I139" s="2882"/>
      <c r="J139" s="2882"/>
      <c r="K139" s="2882"/>
      <c r="L139" s="2882"/>
      <c r="M139" s="2882"/>
      <c r="N139" s="2890"/>
      <c r="O139" s="2880"/>
      <c r="P139" s="2830"/>
      <c r="Q139" s="72"/>
      <c r="R139" s="38"/>
      <c r="S139" s="38"/>
      <c r="T139" s="38"/>
      <c r="U139" s="38"/>
      <c r="V139" s="38"/>
      <c r="W139" s="2822"/>
      <c r="X139" s="70"/>
      <c r="Y139" s="69"/>
      <c r="Z139" s="2823"/>
      <c r="AA139" s="38"/>
      <c r="AB139" s="2883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</row>
    <row r="140" spans="2:54">
      <c r="B140" s="67"/>
      <c r="C140" s="70"/>
      <c r="D140" s="270"/>
      <c r="E140" s="2882"/>
      <c r="F140" s="2882"/>
      <c r="G140" s="2882"/>
      <c r="H140" s="2882"/>
      <c r="I140" s="2882"/>
      <c r="J140" s="2882"/>
      <c r="K140" s="2882"/>
      <c r="L140" s="2882"/>
      <c r="M140" s="2882"/>
      <c r="N140" s="2882"/>
      <c r="O140" s="270"/>
      <c r="P140" s="2830"/>
      <c r="Q140" s="72"/>
      <c r="R140" s="38"/>
      <c r="S140" s="38"/>
      <c r="T140" s="38"/>
      <c r="U140" s="38"/>
      <c r="V140" s="38"/>
      <c r="W140" s="2822"/>
      <c r="X140" s="70"/>
      <c r="Y140" s="69"/>
      <c r="Z140" s="2823"/>
      <c r="AA140" s="38"/>
      <c r="AB140" s="2885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</row>
    <row r="141" spans="2:54">
      <c r="B141" s="67"/>
      <c r="C141" s="70"/>
      <c r="D141" s="270"/>
      <c r="E141" s="2882"/>
      <c r="F141" s="2882"/>
      <c r="G141" s="2882"/>
      <c r="H141" s="2882"/>
      <c r="I141" s="2882"/>
      <c r="J141" s="2882"/>
      <c r="K141" s="2882"/>
      <c r="L141" s="2882"/>
      <c r="M141" s="2882"/>
      <c r="N141" s="2882"/>
      <c r="O141" s="270"/>
      <c r="P141" s="2830"/>
      <c r="Q141" s="72"/>
      <c r="R141" s="38"/>
      <c r="S141" s="38"/>
      <c r="T141" s="38"/>
      <c r="U141" s="38"/>
      <c r="V141" s="38"/>
      <c r="W141" s="2822"/>
      <c r="X141" s="70"/>
      <c r="Y141" s="69"/>
      <c r="Z141" s="2823"/>
      <c r="AA141" s="38"/>
      <c r="AB141" s="2884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</row>
    <row r="142" spans="2:54">
      <c r="B142" s="67"/>
      <c r="C142" s="70"/>
      <c r="D142" s="270"/>
      <c r="E142" s="2882"/>
      <c r="F142" s="2882"/>
      <c r="G142" s="94"/>
      <c r="H142" s="2886"/>
      <c r="I142" s="2890"/>
      <c r="J142" s="2882"/>
      <c r="K142" s="2882"/>
      <c r="L142" s="2882"/>
      <c r="M142" s="2882"/>
      <c r="N142" s="2882"/>
      <c r="O142" s="1096"/>
      <c r="P142" s="2830"/>
      <c r="Q142" s="72"/>
      <c r="R142" s="38"/>
      <c r="S142" s="38"/>
      <c r="T142" s="38"/>
      <c r="U142" s="38"/>
      <c r="V142" s="38"/>
      <c r="W142" s="2822"/>
      <c r="X142" s="70"/>
      <c r="Y142" s="69"/>
      <c r="Z142" s="2823"/>
      <c r="AA142" s="38"/>
      <c r="AB142" s="2885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</row>
    <row r="143" spans="2:54">
      <c r="B143" s="67"/>
      <c r="C143" s="70"/>
      <c r="D143" s="270"/>
      <c r="E143" s="637"/>
      <c r="F143" s="2882"/>
      <c r="G143" s="2882"/>
      <c r="H143" s="2882"/>
      <c r="I143" s="2882"/>
      <c r="J143" s="2882"/>
      <c r="K143" s="2882"/>
      <c r="L143" s="2882"/>
      <c r="M143" s="2882"/>
      <c r="N143" s="2882"/>
      <c r="O143" s="270"/>
      <c r="P143" s="2830"/>
      <c r="Q143" s="72"/>
      <c r="R143" s="38"/>
      <c r="S143" s="38"/>
      <c r="T143" s="38"/>
      <c r="U143" s="38"/>
      <c r="V143" s="38"/>
      <c r="W143" s="2822"/>
      <c r="X143" s="70"/>
      <c r="Y143" s="69"/>
      <c r="Z143" s="2823"/>
      <c r="AA143" s="38"/>
      <c r="AB143" s="2883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</row>
    <row r="144" spans="2:54">
      <c r="B144" s="67"/>
      <c r="C144" s="70"/>
      <c r="D144" s="270"/>
      <c r="E144" s="637"/>
      <c r="F144" s="2882"/>
      <c r="G144" s="2882"/>
      <c r="H144" s="2882"/>
      <c r="I144" s="2882"/>
      <c r="J144" s="2882"/>
      <c r="K144" s="2882"/>
      <c r="L144" s="2882"/>
      <c r="M144" s="2882"/>
      <c r="N144" s="2882"/>
      <c r="O144" s="270"/>
      <c r="P144" s="2830"/>
      <c r="Q144" s="72"/>
      <c r="R144" s="38"/>
      <c r="S144" s="38"/>
      <c r="T144" s="38"/>
      <c r="U144" s="38"/>
      <c r="V144" s="38"/>
      <c r="W144" s="2822"/>
      <c r="X144" s="70"/>
      <c r="Y144" s="69"/>
      <c r="Z144" s="2823"/>
      <c r="AA144" s="38"/>
      <c r="AB144" s="2883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</row>
    <row r="145" spans="2:54">
      <c r="B145" s="67"/>
      <c r="C145" s="70"/>
      <c r="D145" s="270"/>
      <c r="E145" s="637"/>
      <c r="F145" s="2882"/>
      <c r="G145" s="2882"/>
      <c r="H145" s="2882"/>
      <c r="I145" s="2882"/>
      <c r="J145" s="2882"/>
      <c r="K145" s="2882"/>
      <c r="L145" s="2882"/>
      <c r="M145" s="2882"/>
      <c r="N145" s="2882"/>
      <c r="O145" s="270"/>
      <c r="P145" s="2830"/>
      <c r="Q145" s="72"/>
      <c r="R145" s="38"/>
      <c r="S145" s="38"/>
      <c r="T145" s="38"/>
      <c r="U145" s="38"/>
      <c r="V145" s="38"/>
      <c r="W145" s="2822"/>
      <c r="X145" s="70"/>
      <c r="Y145" s="69"/>
      <c r="Z145" s="2823"/>
      <c r="AA145" s="38"/>
      <c r="AB145" s="2883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</row>
    <row r="146" spans="2:54">
      <c r="B146" s="67"/>
      <c r="C146" s="70"/>
      <c r="D146" s="270"/>
      <c r="E146" s="637"/>
      <c r="F146" s="2882"/>
      <c r="G146" s="2882"/>
      <c r="H146" s="2882"/>
      <c r="I146" s="2882"/>
      <c r="J146" s="2882"/>
      <c r="K146" s="2882"/>
      <c r="L146" s="2882"/>
      <c r="M146" s="2882"/>
      <c r="N146" s="2882"/>
      <c r="O146" s="270"/>
      <c r="P146" s="2830"/>
      <c r="Q146" s="72"/>
      <c r="R146" s="38"/>
      <c r="S146" s="38"/>
      <c r="T146" s="38"/>
      <c r="U146" s="38"/>
      <c r="V146" s="38"/>
      <c r="W146" s="2822"/>
      <c r="X146" s="70"/>
      <c r="Y146" s="69"/>
      <c r="Z146" s="2823"/>
      <c r="AA146" s="38"/>
      <c r="AB146" s="2883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</row>
    <row r="147" spans="2:54">
      <c r="B147" s="67"/>
      <c r="C147" s="70"/>
      <c r="D147" s="270"/>
      <c r="E147" s="637"/>
      <c r="F147" s="2882"/>
      <c r="G147" s="2882"/>
      <c r="H147" s="2882"/>
      <c r="I147" s="2882"/>
      <c r="J147" s="2882"/>
      <c r="K147" s="2882"/>
      <c r="L147" s="2882"/>
      <c r="M147" s="2882"/>
      <c r="N147" s="2882"/>
      <c r="O147" s="270"/>
      <c r="P147" s="2830"/>
      <c r="Q147" s="72"/>
      <c r="R147" s="38"/>
      <c r="S147" s="38"/>
      <c r="T147" s="38"/>
      <c r="U147" s="38"/>
      <c r="V147" s="38"/>
      <c r="W147" s="2822"/>
      <c r="X147" s="70"/>
      <c r="Y147" s="69"/>
      <c r="Z147" s="2823"/>
      <c r="AA147" s="38"/>
      <c r="AB147" s="2883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</row>
    <row r="148" spans="2:54">
      <c r="B148" s="67"/>
      <c r="C148" s="70"/>
      <c r="D148" s="270"/>
      <c r="E148" s="637"/>
      <c r="F148" s="2882"/>
      <c r="G148" s="2882"/>
      <c r="H148" s="2882"/>
      <c r="I148" s="2882"/>
      <c r="J148" s="2882"/>
      <c r="K148" s="2882"/>
      <c r="L148" s="2882"/>
      <c r="M148" s="2882"/>
      <c r="N148" s="2882"/>
      <c r="O148" s="270"/>
      <c r="P148" s="2830"/>
      <c r="Q148" s="72"/>
      <c r="R148" s="38"/>
      <c r="S148" s="38"/>
      <c r="T148" s="38"/>
      <c r="U148" s="38"/>
      <c r="V148" s="38"/>
      <c r="W148" s="2822"/>
      <c r="X148" s="70"/>
      <c r="Y148" s="69"/>
      <c r="Z148" s="2823"/>
      <c r="AA148" s="38"/>
      <c r="AB148" s="2883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</row>
    <row r="149" spans="2:54" ht="13.5" customHeight="1">
      <c r="B149" s="67"/>
      <c r="C149" s="70"/>
      <c r="D149" s="270"/>
      <c r="E149" s="637"/>
      <c r="F149" s="2882"/>
      <c r="G149" s="2882"/>
      <c r="H149" s="2882"/>
      <c r="I149" s="2882"/>
      <c r="J149" s="2882"/>
      <c r="K149" s="2882"/>
      <c r="L149" s="2882"/>
      <c r="M149" s="2882"/>
      <c r="N149" s="2882"/>
      <c r="O149" s="270"/>
      <c r="P149" s="2830"/>
      <c r="Q149" s="72"/>
      <c r="R149" s="38"/>
      <c r="S149" s="38"/>
      <c r="T149" s="38"/>
      <c r="U149" s="38"/>
      <c r="V149" s="38"/>
      <c r="W149" s="2822"/>
      <c r="X149" s="70"/>
      <c r="Y149" s="69"/>
      <c r="Z149" s="2823"/>
      <c r="AA149" s="38"/>
      <c r="AB149" s="2883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</row>
    <row r="150" spans="2:54">
      <c r="B150" s="67"/>
      <c r="C150" s="70"/>
      <c r="D150" s="270"/>
      <c r="E150" s="637"/>
      <c r="F150" s="2882"/>
      <c r="G150" s="2882"/>
      <c r="H150" s="2882"/>
      <c r="I150" s="2882"/>
      <c r="J150" s="2882"/>
      <c r="K150" s="2882"/>
      <c r="L150" s="2882"/>
      <c r="M150" s="2882"/>
      <c r="N150" s="2882"/>
      <c r="O150" s="270"/>
      <c r="P150" s="2830"/>
      <c r="Q150" s="72"/>
      <c r="R150" s="38"/>
      <c r="S150" s="38"/>
      <c r="T150" s="38"/>
      <c r="U150" s="38"/>
      <c r="V150" s="38"/>
      <c r="W150" s="2822"/>
      <c r="X150" s="70"/>
      <c r="Y150" s="69"/>
      <c r="Z150" s="2823"/>
      <c r="AA150" s="38"/>
      <c r="AB150" s="2884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</row>
    <row r="151" spans="2:54" ht="14.4" customHeight="1">
      <c r="B151" s="67"/>
      <c r="C151" s="70"/>
      <c r="D151" s="270"/>
      <c r="E151" s="637"/>
      <c r="F151" s="2886"/>
      <c r="G151" s="2887"/>
      <c r="H151" s="2882"/>
      <c r="I151" s="2882"/>
      <c r="J151" s="2882"/>
      <c r="K151" s="2882"/>
      <c r="L151" s="2886"/>
      <c r="M151" s="2886"/>
      <c r="N151" s="2882"/>
      <c r="O151" s="2831"/>
      <c r="P151" s="2830"/>
      <c r="Q151" s="72"/>
      <c r="R151" s="38"/>
      <c r="S151" s="38"/>
      <c r="T151" s="38"/>
      <c r="U151" s="38"/>
      <c r="V151" s="38"/>
      <c r="W151" s="2822"/>
      <c r="X151" s="70"/>
      <c r="Y151" s="69"/>
      <c r="Z151" s="2823"/>
      <c r="AA151" s="38"/>
      <c r="AB151" s="288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</row>
    <row r="152" spans="2:54">
      <c r="B152" s="67"/>
      <c r="C152" s="70"/>
      <c r="D152" s="270"/>
      <c r="E152" s="637"/>
      <c r="F152" s="2886"/>
      <c r="G152" s="2887"/>
      <c r="H152" s="2882"/>
      <c r="I152" s="2882"/>
      <c r="J152" s="2882"/>
      <c r="K152" s="2882"/>
      <c r="L152" s="2886"/>
      <c r="M152" s="2886"/>
      <c r="N152" s="2882"/>
      <c r="O152" s="270"/>
      <c r="P152" s="2830"/>
      <c r="Q152" s="72"/>
      <c r="R152" s="38"/>
      <c r="S152" s="38"/>
      <c r="T152" s="38"/>
      <c r="U152" s="38"/>
      <c r="V152" s="38"/>
      <c r="W152" s="2822"/>
      <c r="X152" s="70"/>
      <c r="Y152" s="69"/>
      <c r="Z152" s="2823"/>
      <c r="AA152" s="38"/>
      <c r="AB152" s="2883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</row>
    <row r="153" spans="2:54" ht="14.4" customHeight="1">
      <c r="B153" s="67"/>
      <c r="C153" s="70"/>
      <c r="D153" s="270"/>
      <c r="E153" s="637"/>
      <c r="F153" s="2886"/>
      <c r="G153" s="2887"/>
      <c r="H153" s="2882"/>
      <c r="I153" s="2882"/>
      <c r="J153" s="2882"/>
      <c r="K153" s="2882"/>
      <c r="L153" s="2886"/>
      <c r="M153" s="2886"/>
      <c r="N153" s="2882"/>
      <c r="O153" s="270"/>
      <c r="P153" s="2830"/>
      <c r="Q153" s="72"/>
      <c r="R153" s="38"/>
      <c r="S153" s="38"/>
      <c r="T153" s="38"/>
      <c r="U153" s="38"/>
      <c r="V153" s="38"/>
      <c r="W153" s="2822"/>
      <c r="X153" s="70"/>
      <c r="Y153" s="69"/>
      <c r="Z153" s="2823"/>
      <c r="AA153" s="38"/>
      <c r="AB153" s="2883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</row>
    <row r="154" spans="2:54">
      <c r="B154" s="67"/>
      <c r="C154" s="70"/>
      <c r="D154" s="270"/>
      <c r="E154" s="2898"/>
      <c r="F154" s="2886"/>
      <c r="G154" s="2887"/>
      <c r="H154" s="2882"/>
      <c r="I154" s="2896"/>
      <c r="J154" s="2882"/>
      <c r="K154" s="2896"/>
      <c r="L154" s="2890"/>
      <c r="M154" s="2890"/>
      <c r="N154" s="2882"/>
      <c r="O154" s="270"/>
      <c r="P154" s="2830"/>
      <c r="Q154" s="72"/>
      <c r="R154" s="38"/>
      <c r="S154" s="38"/>
      <c r="T154" s="38"/>
      <c r="U154" s="38"/>
      <c r="V154" s="38"/>
      <c r="W154" s="2822"/>
      <c r="X154" s="70"/>
      <c r="Y154" s="69"/>
      <c r="Z154" s="2823"/>
      <c r="AA154" s="38"/>
      <c r="AB154" s="2885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</row>
    <row r="155" spans="2:54">
      <c r="B155" s="67"/>
      <c r="C155" s="70"/>
      <c r="D155" s="270"/>
      <c r="E155" s="637"/>
      <c r="F155" s="2890"/>
      <c r="G155" s="2887"/>
      <c r="H155" s="2882"/>
      <c r="I155" s="2882"/>
      <c r="J155" s="2882"/>
      <c r="K155" s="2882"/>
      <c r="L155" s="2890"/>
      <c r="M155" s="2890"/>
      <c r="N155" s="2882"/>
      <c r="O155" s="270"/>
      <c r="P155" s="2830"/>
      <c r="Q155" s="72"/>
      <c r="R155" s="38"/>
      <c r="S155" s="38"/>
      <c r="T155" s="38"/>
      <c r="U155" s="38"/>
      <c r="V155" s="38"/>
      <c r="W155" s="2822"/>
      <c r="X155" s="70"/>
      <c r="Y155" s="69"/>
      <c r="Z155" s="2823"/>
      <c r="AA155" s="38"/>
      <c r="AB155" s="2883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</row>
    <row r="156" spans="2:54">
      <c r="B156" s="67"/>
      <c r="C156" s="70"/>
      <c r="D156" s="270"/>
      <c r="E156" s="637"/>
      <c r="F156" s="2886"/>
      <c r="G156" s="2887"/>
      <c r="H156" s="2882"/>
      <c r="I156" s="2882"/>
      <c r="J156" s="2882"/>
      <c r="K156" s="2882"/>
      <c r="L156" s="2890"/>
      <c r="M156" s="2886"/>
      <c r="N156" s="2882"/>
      <c r="O156" s="270"/>
      <c r="P156" s="2830"/>
      <c r="Q156" s="72"/>
      <c r="R156" s="38"/>
      <c r="S156" s="38"/>
      <c r="T156" s="38"/>
      <c r="U156" s="38"/>
      <c r="V156" s="38"/>
      <c r="W156" s="2822"/>
      <c r="X156" s="70"/>
      <c r="Y156" s="69"/>
      <c r="Z156" s="2823"/>
      <c r="AA156" s="38"/>
      <c r="AB156" s="2883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</row>
    <row r="157" spans="2:54">
      <c r="B157" s="67"/>
      <c r="C157" s="70"/>
      <c r="D157" s="270"/>
      <c r="E157" s="637"/>
      <c r="F157" s="2890"/>
      <c r="G157" s="2887"/>
      <c r="H157" s="2882"/>
      <c r="I157" s="2882"/>
      <c r="J157" s="2882"/>
      <c r="K157" s="2882"/>
      <c r="L157" s="2887"/>
      <c r="M157" s="2887"/>
      <c r="N157" s="94"/>
      <c r="O157" s="270"/>
      <c r="P157" s="2830"/>
      <c r="Q157" s="72"/>
      <c r="R157" s="38"/>
      <c r="S157" s="38"/>
      <c r="T157" s="38"/>
      <c r="U157" s="38"/>
      <c r="V157" s="38"/>
      <c r="W157" s="2822"/>
      <c r="X157" s="70"/>
      <c r="Y157" s="69"/>
      <c r="Z157" s="2823"/>
      <c r="AA157" s="38"/>
      <c r="AB157" s="2883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</row>
    <row r="158" spans="2:54">
      <c r="B158" s="67"/>
      <c r="C158" s="70"/>
      <c r="D158" s="270"/>
      <c r="E158" s="637"/>
      <c r="F158" s="2890"/>
      <c r="G158" s="2890"/>
      <c r="H158" s="2882"/>
      <c r="I158" s="2882"/>
      <c r="J158" s="2882"/>
      <c r="K158" s="2886"/>
      <c r="L158" s="2896"/>
      <c r="M158" s="2890"/>
      <c r="N158" s="2887"/>
      <c r="O158" s="270"/>
      <c r="P158" s="2830"/>
      <c r="Q158" s="72"/>
      <c r="R158" s="38"/>
      <c r="S158" s="38"/>
      <c r="T158" s="38"/>
      <c r="U158" s="38"/>
      <c r="V158" s="38"/>
      <c r="W158" s="2822"/>
      <c r="X158" s="70"/>
      <c r="Y158" s="69"/>
      <c r="Z158" s="2823"/>
      <c r="AA158" s="38"/>
      <c r="AB158" s="2883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</row>
    <row r="159" spans="2:54" ht="10.5" customHeight="1">
      <c r="B159" s="67"/>
      <c r="C159" s="70"/>
      <c r="D159" s="270"/>
      <c r="E159" s="637"/>
      <c r="F159" s="2886"/>
      <c r="G159" s="2887"/>
      <c r="H159" s="2882"/>
      <c r="I159" s="2882"/>
      <c r="J159" s="2882"/>
      <c r="K159" s="2882"/>
      <c r="L159" s="2886"/>
      <c r="M159" s="2886"/>
      <c r="N159" s="2882"/>
      <c r="O159" s="270"/>
      <c r="P159" s="2830"/>
      <c r="Q159" s="72"/>
      <c r="R159" s="38"/>
      <c r="S159" s="38"/>
      <c r="T159" s="38"/>
      <c r="U159" s="38"/>
      <c r="V159" s="38"/>
      <c r="W159" s="2822"/>
      <c r="X159" s="70"/>
      <c r="Y159" s="69"/>
      <c r="Z159" s="2823"/>
      <c r="AA159" s="38"/>
      <c r="AB159" s="2883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</row>
    <row r="160" spans="2:54" ht="14.4" customHeight="1">
      <c r="B160" s="67"/>
      <c r="C160" s="70"/>
      <c r="D160" s="270"/>
      <c r="E160" s="637"/>
      <c r="F160" s="2890"/>
      <c r="G160" s="2887"/>
      <c r="H160" s="2882"/>
      <c r="I160" s="2882"/>
      <c r="J160" s="2882"/>
      <c r="K160" s="2882"/>
      <c r="L160" s="2887"/>
      <c r="M160" s="2887"/>
      <c r="N160" s="2882"/>
      <c r="O160" s="270"/>
      <c r="P160" s="2859"/>
      <c r="Q160" s="72"/>
      <c r="R160" s="38"/>
      <c r="S160" s="38"/>
      <c r="T160" s="38"/>
      <c r="U160" s="38"/>
      <c r="V160" s="38"/>
      <c r="W160" s="2822"/>
      <c r="X160" s="70"/>
      <c r="Y160" s="69"/>
      <c r="Z160" s="2823"/>
      <c r="AA160" s="38"/>
      <c r="AB160" s="2889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</row>
    <row r="161" spans="2:54">
      <c r="B161" s="67"/>
      <c r="C161" s="70"/>
      <c r="D161" s="270"/>
      <c r="E161" s="637"/>
      <c r="F161" s="2886"/>
      <c r="G161" s="2887"/>
      <c r="H161" s="2882"/>
      <c r="I161" s="2882"/>
      <c r="J161" s="2882"/>
      <c r="K161" s="2882"/>
      <c r="L161" s="2887"/>
      <c r="M161" s="2887"/>
      <c r="N161" s="2882"/>
      <c r="O161" s="270"/>
      <c r="P161" s="2830"/>
      <c r="Q161" s="72"/>
      <c r="R161" s="38"/>
      <c r="S161" s="38"/>
      <c r="T161" s="38"/>
      <c r="U161" s="38"/>
      <c r="V161" s="38"/>
      <c r="W161" s="2822"/>
      <c r="X161" s="70"/>
      <c r="Y161" s="69"/>
      <c r="Z161" s="2823"/>
      <c r="AA161" s="38"/>
      <c r="AB161" s="2883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</row>
    <row r="162" spans="2:54" ht="14.4" customHeight="1">
      <c r="B162" s="67"/>
      <c r="C162" s="70"/>
      <c r="D162" s="270"/>
      <c r="E162" s="637"/>
      <c r="F162" s="2887"/>
      <c r="G162" s="2890"/>
      <c r="H162" s="2882"/>
      <c r="I162" s="2882"/>
      <c r="J162" s="2882"/>
      <c r="K162" s="2882"/>
      <c r="L162" s="2896"/>
      <c r="M162" s="2890"/>
      <c r="N162" s="2882"/>
      <c r="O162" s="270"/>
      <c r="P162" s="2859"/>
      <c r="Q162" s="72"/>
      <c r="R162" s="38"/>
      <c r="S162" s="38"/>
      <c r="T162" s="38"/>
      <c r="U162" s="38"/>
      <c r="V162" s="38"/>
      <c r="W162" s="2822"/>
      <c r="X162" s="70"/>
      <c r="Y162" s="69"/>
      <c r="Z162" s="2823"/>
      <c r="AA162" s="38"/>
      <c r="AB162" s="2889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</row>
    <row r="163" spans="2:54" hidden="1">
      <c r="B163" s="67"/>
      <c r="C163" s="70"/>
      <c r="D163" s="270"/>
      <c r="E163" s="637"/>
      <c r="F163" s="2890"/>
      <c r="G163" s="2887"/>
      <c r="H163" s="2882"/>
      <c r="I163" s="2882"/>
      <c r="J163" s="2882"/>
      <c r="K163" s="2882"/>
      <c r="L163" s="2886"/>
      <c r="M163" s="2886"/>
      <c r="N163" s="2882"/>
      <c r="O163" s="270"/>
      <c r="P163" s="2830"/>
      <c r="Q163" s="72"/>
      <c r="R163" s="38"/>
      <c r="S163" s="38"/>
      <c r="T163" s="38"/>
      <c r="U163" s="38"/>
      <c r="V163" s="38"/>
      <c r="W163" s="2822"/>
      <c r="X163" s="70"/>
      <c r="Y163" s="69"/>
      <c r="Z163" s="2823"/>
      <c r="AA163" s="38"/>
      <c r="AB163" s="2885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</row>
    <row r="164" spans="2:54" ht="13.5" customHeight="1">
      <c r="B164" s="67"/>
      <c r="C164" s="30"/>
      <c r="D164" s="270"/>
      <c r="E164" s="637"/>
      <c r="F164" s="2887"/>
      <c r="G164" s="2887"/>
      <c r="H164" s="2882"/>
      <c r="I164" s="2882"/>
      <c r="J164" s="2882"/>
      <c r="K164" s="2882"/>
      <c r="L164" s="2890"/>
      <c r="M164" s="2890"/>
      <c r="N164" s="2882"/>
      <c r="O164" s="270"/>
      <c r="P164" s="2830"/>
      <c r="Q164" s="72"/>
      <c r="R164" s="38"/>
      <c r="S164" s="38"/>
      <c r="T164" s="38"/>
      <c r="U164" s="38"/>
      <c r="V164" s="38"/>
      <c r="W164" s="2822"/>
      <c r="X164" s="70"/>
      <c r="Y164" s="69"/>
      <c r="Z164" s="2823"/>
      <c r="AA164" s="38"/>
      <c r="AB164" s="2883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</row>
    <row r="165" spans="2:54" ht="14.4" customHeight="1">
      <c r="B165" s="67"/>
      <c r="C165" s="70"/>
      <c r="D165" s="270"/>
      <c r="E165" s="637"/>
      <c r="F165" s="2886"/>
      <c r="G165" s="2887"/>
      <c r="H165" s="2896"/>
      <c r="I165" s="2882"/>
      <c r="J165" s="2882"/>
      <c r="K165" s="2882"/>
      <c r="L165" s="2886"/>
      <c r="M165" s="2887"/>
      <c r="N165" s="2882"/>
      <c r="O165" s="2831"/>
      <c r="P165" s="2859"/>
      <c r="Q165" s="72"/>
      <c r="R165" s="38"/>
      <c r="S165" s="38"/>
      <c r="T165" s="38"/>
      <c r="U165" s="38"/>
      <c r="V165" s="38"/>
      <c r="W165" s="2822"/>
      <c r="X165" s="70"/>
      <c r="Y165" s="69"/>
      <c r="Z165" s="2823"/>
      <c r="AA165" s="38"/>
      <c r="AB165" s="2889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</row>
    <row r="166" spans="2:54" ht="14.4" customHeight="1">
      <c r="B166" s="67"/>
      <c r="C166" s="70"/>
      <c r="D166" s="270"/>
      <c r="E166" s="637"/>
      <c r="F166" s="2896"/>
      <c r="G166" s="2896"/>
      <c r="H166" s="2882"/>
      <c r="I166" s="2882"/>
      <c r="J166" s="2882"/>
      <c r="K166" s="2882"/>
      <c r="L166" s="2897"/>
      <c r="M166" s="2896"/>
      <c r="N166" s="2882"/>
      <c r="O166" s="2831"/>
      <c r="P166" s="2830"/>
      <c r="Q166" s="72"/>
      <c r="R166" s="38"/>
      <c r="S166" s="38"/>
      <c r="T166" s="38"/>
      <c r="U166" s="38"/>
      <c r="V166" s="38"/>
      <c r="W166" s="2822"/>
      <c r="X166" s="70"/>
      <c r="Y166" s="69"/>
      <c r="Z166" s="2823"/>
      <c r="AA166" s="38"/>
      <c r="AB166" s="2892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</row>
    <row r="167" spans="2:54" ht="14.4" customHeight="1">
      <c r="B167" s="67"/>
      <c r="C167" s="70"/>
      <c r="D167" s="270"/>
      <c r="E167" s="2893"/>
      <c r="F167" s="286"/>
      <c r="G167" s="286"/>
      <c r="H167" s="286"/>
      <c r="I167" s="286"/>
      <c r="J167" s="286"/>
      <c r="K167" s="286"/>
      <c r="L167" s="286"/>
      <c r="M167" s="286"/>
      <c r="N167" s="286"/>
      <c r="O167" s="2831"/>
      <c r="P167" s="2830"/>
      <c r="Q167" s="72"/>
      <c r="R167" s="38"/>
      <c r="S167" s="38"/>
      <c r="T167" s="38"/>
      <c r="U167" s="38"/>
      <c r="V167" s="38"/>
      <c r="W167" s="2822"/>
      <c r="X167" s="70"/>
      <c r="Y167" s="69"/>
      <c r="Z167" s="2823"/>
      <c r="AA167" s="38"/>
      <c r="AB167" s="2883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</row>
    <row r="168" spans="2:54" ht="14.4" customHeight="1">
      <c r="B168" s="67"/>
      <c r="C168" s="70"/>
      <c r="D168" s="270"/>
      <c r="E168" s="2893"/>
      <c r="F168" s="286"/>
      <c r="G168" s="286"/>
      <c r="H168" s="286"/>
      <c r="I168" s="286"/>
      <c r="J168" s="286"/>
      <c r="K168" s="286"/>
      <c r="L168" s="286"/>
      <c r="M168" s="286"/>
      <c r="N168" s="286"/>
      <c r="O168" s="2831"/>
      <c r="P168" s="2830"/>
      <c r="Q168" s="72"/>
      <c r="R168" s="38"/>
      <c r="S168" s="38"/>
      <c r="T168" s="38"/>
      <c r="U168" s="38"/>
      <c r="V168" s="38"/>
      <c r="W168" s="2822"/>
      <c r="X168" s="70"/>
      <c r="Y168" s="69"/>
      <c r="Z168" s="2823"/>
      <c r="AA168" s="38"/>
      <c r="AB168" s="2883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</row>
    <row r="169" spans="2:54" ht="11.25" customHeight="1">
      <c r="B169" s="67"/>
      <c r="C169" s="70"/>
      <c r="D169" s="270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31"/>
      <c r="P169" s="2830"/>
      <c r="Q169" s="72"/>
      <c r="R169" s="38"/>
      <c r="S169" s="38"/>
      <c r="T169" s="38"/>
      <c r="U169" s="38"/>
      <c r="V169" s="38"/>
      <c r="W169" s="2822"/>
      <c r="X169" s="70"/>
      <c r="Y169" s="69"/>
      <c r="Z169" s="2823"/>
      <c r="AA169" s="38"/>
      <c r="AB169" s="2883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</row>
    <row r="170" spans="2:54" ht="14.4" customHeight="1">
      <c r="B170" s="67"/>
      <c r="C170" s="70"/>
      <c r="D170" s="270"/>
      <c r="E170" s="286"/>
      <c r="F170" s="286"/>
      <c r="G170" s="286"/>
      <c r="H170" s="286"/>
      <c r="I170" s="286"/>
      <c r="J170" s="286"/>
      <c r="K170" s="2894"/>
      <c r="L170" s="286"/>
      <c r="M170" s="286"/>
      <c r="N170" s="286"/>
      <c r="O170" s="2880"/>
      <c r="P170" s="2830"/>
      <c r="Q170" s="72"/>
      <c r="R170" s="38"/>
      <c r="S170" s="38"/>
      <c r="T170" s="38"/>
      <c r="U170" s="38"/>
      <c r="V170" s="38"/>
      <c r="W170" s="2881"/>
      <c r="X170" s="70"/>
      <c r="Y170" s="2895"/>
      <c r="Z170" s="2823"/>
      <c r="AA170" s="38"/>
      <c r="AB170" s="2883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</row>
    <row r="171" spans="2:54" ht="11.25" customHeight="1"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</row>
    <row r="172" spans="2:54" ht="14.4" customHeight="1">
      <c r="B172" s="243"/>
      <c r="C172" s="38"/>
      <c r="D172" s="243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461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</row>
    <row r="173" spans="2:54">
      <c r="B173" s="38"/>
      <c r="C173" s="70"/>
      <c r="D173" s="72"/>
      <c r="E173" s="81"/>
      <c r="F173" s="81"/>
      <c r="G173" s="81"/>
      <c r="H173" s="81"/>
      <c r="I173" s="81"/>
      <c r="J173" s="81"/>
      <c r="K173" s="81"/>
      <c r="L173" s="81"/>
      <c r="M173" s="70"/>
      <c r="N173" s="70"/>
      <c r="O173" s="94"/>
      <c r="P173" s="94"/>
      <c r="Q173" s="70"/>
      <c r="R173" s="72"/>
      <c r="S173" s="38"/>
      <c r="T173" s="72"/>
      <c r="U173" s="70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</row>
    <row r="174" spans="2:54">
      <c r="B174" s="38"/>
      <c r="C174" s="70"/>
      <c r="D174" s="94"/>
      <c r="E174" s="81"/>
      <c r="F174" s="81"/>
      <c r="G174" s="81"/>
      <c r="H174" s="81"/>
      <c r="I174" s="81"/>
      <c r="J174" s="81"/>
      <c r="K174" s="81"/>
      <c r="L174" s="81"/>
      <c r="M174" s="70"/>
      <c r="N174" s="70"/>
      <c r="O174" s="94"/>
      <c r="P174" s="94"/>
      <c r="Q174" s="70"/>
      <c r="R174" s="72"/>
      <c r="S174" s="38"/>
      <c r="T174" s="72"/>
      <c r="U174" s="70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</row>
    <row r="175" spans="2:54">
      <c r="B175" s="38"/>
      <c r="C175" s="72"/>
      <c r="D175" s="72"/>
      <c r="E175" s="81"/>
      <c r="F175" s="81"/>
      <c r="G175" s="81"/>
      <c r="H175" s="81"/>
      <c r="I175" s="38"/>
      <c r="J175" s="38"/>
      <c r="K175" s="81"/>
      <c r="L175" s="230"/>
      <c r="M175" s="70"/>
      <c r="N175" s="70"/>
      <c r="O175" s="94"/>
      <c r="P175" s="94"/>
      <c r="Q175" s="72"/>
      <c r="R175" s="72"/>
      <c r="S175" s="38"/>
      <c r="T175" s="72"/>
      <c r="U175" s="70"/>
      <c r="V175" s="38"/>
      <c r="W175" s="38"/>
      <c r="X175" s="38"/>
      <c r="Y175" s="38"/>
      <c r="Z175" s="38"/>
      <c r="AA175" s="38"/>
      <c r="AB175" s="2799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</row>
    <row r="176" spans="2:54">
      <c r="B176" s="38"/>
      <c r="C176" s="70"/>
      <c r="D176" s="7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94"/>
      <c r="P176" s="94"/>
      <c r="Q176" s="72"/>
      <c r="R176" s="72"/>
      <c r="S176" s="38"/>
      <c r="T176" s="72"/>
      <c r="U176" s="70"/>
      <c r="V176" s="38"/>
      <c r="W176" s="38"/>
      <c r="X176" s="38"/>
      <c r="Y176" s="38"/>
      <c r="Z176" s="397"/>
      <c r="AA176" s="38"/>
      <c r="AB176" s="2799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</row>
    <row r="177" spans="2:54">
      <c r="B177" s="38"/>
      <c r="C177" s="72"/>
      <c r="D177" s="38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94"/>
      <c r="P177" s="94"/>
      <c r="Q177" s="70"/>
      <c r="R177" s="72"/>
      <c r="S177" s="38"/>
      <c r="T177" s="72"/>
      <c r="U177" s="70"/>
      <c r="V177" s="38"/>
      <c r="W177" s="38"/>
      <c r="X177" s="38"/>
      <c r="Y177" s="38"/>
      <c r="Z177" s="397"/>
      <c r="AA177" s="38"/>
      <c r="AB177" s="2804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</row>
    <row r="178" spans="2:54">
      <c r="B178" s="38"/>
      <c r="C178" s="70"/>
      <c r="D178" s="81"/>
      <c r="E178" s="70"/>
      <c r="F178" s="70"/>
      <c r="G178" s="70"/>
      <c r="H178" s="70"/>
      <c r="I178" s="30"/>
      <c r="J178" s="70"/>
      <c r="K178" s="70"/>
      <c r="L178" s="70"/>
      <c r="M178" s="70"/>
      <c r="N178" s="30"/>
      <c r="O178" s="94"/>
      <c r="P178" s="94"/>
      <c r="Q178" s="81"/>
      <c r="R178" s="72"/>
      <c r="S178" s="70"/>
      <c r="T178" s="72"/>
      <c r="U178" s="70"/>
      <c r="V178" s="38"/>
      <c r="W178" s="2810"/>
      <c r="X178" s="72"/>
      <c r="Y178" s="67"/>
      <c r="Z178" s="2811"/>
      <c r="AA178" s="38"/>
      <c r="AB178" s="2804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</row>
    <row r="179" spans="2:54">
      <c r="B179" s="67"/>
      <c r="C179" s="70"/>
      <c r="D179" s="270"/>
      <c r="E179" s="2890"/>
      <c r="F179" s="2882"/>
      <c r="G179" s="2882"/>
      <c r="H179" s="2882"/>
      <c r="I179" s="2882"/>
      <c r="J179" s="2882"/>
      <c r="K179" s="2882"/>
      <c r="L179" s="2882"/>
      <c r="M179" s="2882"/>
      <c r="N179" s="2882"/>
      <c r="O179" s="270"/>
      <c r="P179" s="72"/>
      <c r="Q179" s="72"/>
      <c r="R179" s="38"/>
      <c r="S179" s="303"/>
      <c r="T179" s="38"/>
      <c r="U179" s="38"/>
      <c r="V179" s="38"/>
      <c r="W179" s="2822"/>
      <c r="X179" s="70"/>
      <c r="Y179" s="69"/>
      <c r="Z179" s="2823"/>
      <c r="AA179" s="38"/>
      <c r="AB179" s="2883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</row>
    <row r="180" spans="2:54">
      <c r="B180" s="67"/>
      <c r="C180" s="70"/>
      <c r="D180" s="270"/>
      <c r="E180" s="2890"/>
      <c r="F180" s="2882"/>
      <c r="G180" s="2882"/>
      <c r="H180" s="2882"/>
      <c r="I180" s="2882"/>
      <c r="J180" s="2882"/>
      <c r="K180" s="2882"/>
      <c r="L180" s="2882"/>
      <c r="M180" s="2882"/>
      <c r="N180" s="2882"/>
      <c r="O180" s="2831"/>
      <c r="P180" s="2830"/>
      <c r="Q180" s="72"/>
      <c r="R180" s="38"/>
      <c r="S180" s="38"/>
      <c r="T180" s="38"/>
      <c r="U180" s="38"/>
      <c r="V180" s="38"/>
      <c r="W180" s="2822"/>
      <c r="X180" s="70"/>
      <c r="Y180" s="69"/>
      <c r="Z180" s="2823"/>
      <c r="AA180" s="38"/>
      <c r="AB180" s="2883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</row>
    <row r="181" spans="2:54" ht="12" customHeight="1">
      <c r="B181" s="67"/>
      <c r="C181" s="70"/>
      <c r="D181" s="270"/>
      <c r="E181" s="2890"/>
      <c r="F181" s="2882"/>
      <c r="G181" s="2882"/>
      <c r="H181" s="2890"/>
      <c r="I181" s="2882"/>
      <c r="J181" s="2882"/>
      <c r="K181" s="2890"/>
      <c r="L181" s="2882"/>
      <c r="M181" s="2882"/>
      <c r="N181" s="2882"/>
      <c r="O181" s="270"/>
      <c r="P181" s="2830"/>
      <c r="Q181" s="72"/>
      <c r="R181" s="38"/>
      <c r="S181" s="38"/>
      <c r="T181" s="38"/>
      <c r="U181" s="38"/>
      <c r="V181" s="38"/>
      <c r="W181" s="2822"/>
      <c r="X181" s="70"/>
      <c r="Y181" s="69"/>
      <c r="Z181" s="2823"/>
      <c r="AA181" s="38"/>
      <c r="AB181" s="2884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</row>
    <row r="182" spans="2:54">
      <c r="B182" s="67"/>
      <c r="C182" s="70"/>
      <c r="D182" s="270"/>
      <c r="E182" s="2890"/>
      <c r="F182" s="2882"/>
      <c r="G182" s="2882"/>
      <c r="H182" s="2882"/>
      <c r="I182" s="2882"/>
      <c r="J182" s="2882"/>
      <c r="K182" s="2882"/>
      <c r="L182" s="2882"/>
      <c r="M182" s="2882"/>
      <c r="N182" s="2890"/>
      <c r="O182" s="2880"/>
      <c r="P182" s="2830"/>
      <c r="Q182" s="72"/>
      <c r="R182" s="38"/>
      <c r="S182" s="38"/>
      <c r="T182" s="38"/>
      <c r="U182" s="38"/>
      <c r="V182" s="38"/>
      <c r="W182" s="2822"/>
      <c r="X182" s="70"/>
      <c r="Y182" s="69"/>
      <c r="Z182" s="2823"/>
      <c r="AA182" s="38"/>
      <c r="AB182" s="2883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</row>
    <row r="183" spans="2:54" ht="14.4" customHeight="1">
      <c r="B183" s="67"/>
      <c r="C183" s="70"/>
      <c r="D183" s="270"/>
      <c r="E183" s="2890"/>
      <c r="F183" s="2882"/>
      <c r="G183" s="2882"/>
      <c r="H183" s="2882"/>
      <c r="I183" s="2882"/>
      <c r="J183" s="2882"/>
      <c r="K183" s="2882"/>
      <c r="L183" s="2882"/>
      <c r="M183" s="2882"/>
      <c r="N183" s="2882"/>
      <c r="O183" s="270"/>
      <c r="P183" s="2830"/>
      <c r="Q183" s="72"/>
      <c r="R183" s="38"/>
      <c r="S183" s="38"/>
      <c r="T183" s="38"/>
      <c r="U183" s="38"/>
      <c r="V183" s="38"/>
      <c r="W183" s="2822"/>
      <c r="X183" s="70"/>
      <c r="Y183" s="69"/>
      <c r="Z183" s="2823"/>
      <c r="AA183" s="38"/>
      <c r="AB183" s="2885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</row>
    <row r="184" spans="2:54">
      <c r="B184" s="67"/>
      <c r="C184" s="70"/>
      <c r="D184" s="270"/>
      <c r="E184" s="2890"/>
      <c r="F184" s="2882"/>
      <c r="G184" s="2882"/>
      <c r="H184" s="2882"/>
      <c r="I184" s="2882"/>
      <c r="J184" s="2882"/>
      <c r="K184" s="2882"/>
      <c r="L184" s="2882"/>
      <c r="M184" s="2882"/>
      <c r="N184" s="2882"/>
      <c r="O184" s="270"/>
      <c r="P184" s="2830"/>
      <c r="Q184" s="72"/>
      <c r="R184" s="38"/>
      <c r="S184" s="38"/>
      <c r="T184" s="38"/>
      <c r="U184" s="38"/>
      <c r="V184" s="38"/>
      <c r="W184" s="2822"/>
      <c r="X184" s="70"/>
      <c r="Y184" s="69"/>
      <c r="Z184" s="2823"/>
      <c r="AA184" s="38"/>
      <c r="AB184" s="2884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</row>
    <row r="185" spans="2:54" ht="15" customHeight="1">
      <c r="B185" s="67"/>
      <c r="C185" s="70"/>
      <c r="D185" s="270"/>
      <c r="E185" s="2890"/>
      <c r="F185" s="2882"/>
      <c r="G185" s="94"/>
      <c r="H185" s="2886"/>
      <c r="I185" s="2890"/>
      <c r="J185" s="2882"/>
      <c r="K185" s="2882"/>
      <c r="L185" s="2882"/>
      <c r="M185" s="2882"/>
      <c r="N185" s="2882"/>
      <c r="O185" s="1096"/>
      <c r="P185" s="2830"/>
      <c r="Q185" s="72"/>
      <c r="R185" s="38"/>
      <c r="S185" s="38"/>
      <c r="T185" s="38"/>
      <c r="U185" s="38"/>
      <c r="V185" s="38"/>
      <c r="W185" s="2822"/>
      <c r="X185" s="70"/>
      <c r="Y185" s="69"/>
      <c r="Z185" s="2823"/>
      <c r="AA185" s="38"/>
      <c r="AB185" s="2885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</row>
    <row r="186" spans="2:54">
      <c r="B186" s="67"/>
      <c r="C186" s="70"/>
      <c r="D186" s="270"/>
      <c r="E186" s="2890"/>
      <c r="F186" s="2882"/>
      <c r="G186" s="2882"/>
      <c r="H186" s="2882"/>
      <c r="I186" s="2882"/>
      <c r="J186" s="2882"/>
      <c r="K186" s="2882"/>
      <c r="L186" s="2882"/>
      <c r="M186" s="2882"/>
      <c r="N186" s="2882"/>
      <c r="O186" s="270"/>
      <c r="P186" s="2830"/>
      <c r="Q186" s="72"/>
      <c r="R186" s="38"/>
      <c r="S186" s="38"/>
      <c r="T186" s="38"/>
      <c r="U186" s="38"/>
      <c r="V186" s="38"/>
      <c r="W186" s="2822"/>
      <c r="X186" s="70"/>
      <c r="Y186" s="69"/>
      <c r="Z186" s="2823"/>
      <c r="AA186" s="38"/>
      <c r="AB186" s="2883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</row>
    <row r="187" spans="2:54">
      <c r="B187" s="67"/>
      <c r="C187" s="70"/>
      <c r="D187" s="270"/>
      <c r="E187" s="2890"/>
      <c r="F187" s="2882"/>
      <c r="G187" s="2882"/>
      <c r="H187" s="2882"/>
      <c r="I187" s="2882"/>
      <c r="J187" s="2882"/>
      <c r="K187" s="2882"/>
      <c r="L187" s="2882"/>
      <c r="M187" s="2882"/>
      <c r="N187" s="2882"/>
      <c r="O187" s="270"/>
      <c r="P187" s="2830"/>
      <c r="Q187" s="72"/>
      <c r="R187" s="38"/>
      <c r="S187" s="38"/>
      <c r="T187" s="38"/>
      <c r="U187" s="38"/>
      <c r="V187" s="38"/>
      <c r="W187" s="2822"/>
      <c r="X187" s="70"/>
      <c r="Y187" s="69"/>
      <c r="Z187" s="2823"/>
      <c r="AA187" s="38"/>
      <c r="AB187" s="2883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</row>
    <row r="188" spans="2:54">
      <c r="B188" s="67"/>
      <c r="C188" s="70"/>
      <c r="D188" s="270"/>
      <c r="E188" s="2890"/>
      <c r="F188" s="2882"/>
      <c r="G188" s="2882"/>
      <c r="H188" s="2882"/>
      <c r="I188" s="2882"/>
      <c r="J188" s="2882"/>
      <c r="K188" s="2882"/>
      <c r="L188" s="2882"/>
      <c r="M188" s="2882"/>
      <c r="N188" s="2882"/>
      <c r="O188" s="270"/>
      <c r="P188" s="2830"/>
      <c r="Q188" s="72"/>
      <c r="R188" s="38"/>
      <c r="S188" s="38"/>
      <c r="T188" s="38"/>
      <c r="U188" s="38"/>
      <c r="V188" s="38"/>
      <c r="W188" s="2822"/>
      <c r="X188" s="70"/>
      <c r="Y188" s="69"/>
      <c r="Z188" s="2823"/>
      <c r="AA188" s="38"/>
      <c r="AB188" s="2883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</row>
    <row r="189" spans="2:54">
      <c r="B189" s="67"/>
      <c r="C189" s="70"/>
      <c r="D189" s="270"/>
      <c r="E189" s="2890"/>
      <c r="F189" s="2882"/>
      <c r="G189" s="2882"/>
      <c r="H189" s="2882"/>
      <c r="I189" s="2882"/>
      <c r="J189" s="2882"/>
      <c r="K189" s="2882"/>
      <c r="L189" s="2882"/>
      <c r="M189" s="2882"/>
      <c r="N189" s="2882"/>
      <c r="O189" s="270"/>
      <c r="P189" s="2830"/>
      <c r="Q189" s="72"/>
      <c r="R189" s="38"/>
      <c r="S189" s="38"/>
      <c r="T189" s="38"/>
      <c r="U189" s="38"/>
      <c r="V189" s="38"/>
      <c r="W189" s="2822"/>
      <c r="X189" s="70"/>
      <c r="Y189" s="69"/>
      <c r="Z189" s="2823"/>
      <c r="AA189" s="38"/>
      <c r="AB189" s="2883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</row>
    <row r="190" spans="2:54">
      <c r="B190" s="67"/>
      <c r="C190" s="70"/>
      <c r="D190" s="270"/>
      <c r="E190" s="2890"/>
      <c r="F190" s="2882"/>
      <c r="G190" s="2882"/>
      <c r="H190" s="2882"/>
      <c r="I190" s="2882"/>
      <c r="J190" s="2882"/>
      <c r="K190" s="2882"/>
      <c r="L190" s="2882"/>
      <c r="M190" s="2882"/>
      <c r="N190" s="2882"/>
      <c r="O190" s="270"/>
      <c r="P190" s="2830"/>
      <c r="Q190" s="72"/>
      <c r="R190" s="38"/>
      <c r="S190" s="38"/>
      <c r="T190" s="38"/>
      <c r="U190" s="38"/>
      <c r="V190" s="38"/>
      <c r="W190" s="2822"/>
      <c r="X190" s="70"/>
      <c r="Y190" s="69"/>
      <c r="Z190" s="2823"/>
      <c r="AA190" s="38"/>
      <c r="AB190" s="2883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</row>
    <row r="191" spans="2:54">
      <c r="B191" s="67"/>
      <c r="C191" s="70"/>
      <c r="D191" s="270"/>
      <c r="E191" s="2890"/>
      <c r="F191" s="2882"/>
      <c r="G191" s="2882"/>
      <c r="H191" s="2882"/>
      <c r="I191" s="2882"/>
      <c r="J191" s="2882"/>
      <c r="K191" s="2882"/>
      <c r="L191" s="2882"/>
      <c r="M191" s="2882"/>
      <c r="N191" s="2882"/>
      <c r="O191" s="270"/>
      <c r="P191" s="2830"/>
      <c r="Q191" s="72"/>
      <c r="R191" s="38"/>
      <c r="S191" s="38"/>
      <c r="T191" s="38"/>
      <c r="U191" s="38"/>
      <c r="V191" s="38"/>
      <c r="W191" s="2822"/>
      <c r="X191" s="70"/>
      <c r="Y191" s="69"/>
      <c r="Z191" s="2823"/>
      <c r="AA191" s="38"/>
      <c r="AB191" s="2883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</row>
    <row r="192" spans="2:54">
      <c r="B192" s="67"/>
      <c r="C192" s="70"/>
      <c r="D192" s="270"/>
      <c r="E192" s="2890"/>
      <c r="F192" s="2882"/>
      <c r="G192" s="2882"/>
      <c r="H192" s="2882"/>
      <c r="I192" s="2882"/>
      <c r="J192" s="2882"/>
      <c r="K192" s="2882"/>
      <c r="L192" s="2882"/>
      <c r="M192" s="2882"/>
      <c r="N192" s="2882"/>
      <c r="O192" s="270"/>
      <c r="P192" s="2830"/>
      <c r="Q192" s="72"/>
      <c r="R192" s="38"/>
      <c r="S192" s="38"/>
      <c r="T192" s="38"/>
      <c r="U192" s="38"/>
      <c r="V192" s="38"/>
      <c r="W192" s="2822"/>
      <c r="X192" s="70"/>
      <c r="Y192" s="69"/>
      <c r="Z192" s="2823"/>
      <c r="AA192" s="38"/>
      <c r="AB192" s="2883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</row>
    <row r="193" spans="2:54" ht="13.5" customHeight="1">
      <c r="B193" s="67"/>
      <c r="C193" s="70"/>
      <c r="D193" s="270"/>
      <c r="E193" s="2890"/>
      <c r="F193" s="2882"/>
      <c r="G193" s="2882"/>
      <c r="H193" s="2882"/>
      <c r="I193" s="2882"/>
      <c r="J193" s="2882"/>
      <c r="K193" s="2882"/>
      <c r="L193" s="2882"/>
      <c r="M193" s="2882"/>
      <c r="N193" s="2882"/>
      <c r="O193" s="270"/>
      <c r="P193" s="2830"/>
      <c r="Q193" s="72"/>
      <c r="R193" s="38"/>
      <c r="S193" s="38"/>
      <c r="T193" s="38"/>
      <c r="U193" s="38"/>
      <c r="V193" s="38"/>
      <c r="W193" s="2822"/>
      <c r="X193" s="70"/>
      <c r="Y193" s="69"/>
      <c r="Z193" s="2823"/>
      <c r="AA193" s="38"/>
      <c r="AB193" s="2884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</row>
    <row r="194" spans="2:54" ht="12" customHeight="1">
      <c r="B194" s="67"/>
      <c r="C194" s="70"/>
      <c r="D194" s="270"/>
      <c r="E194" s="2893"/>
      <c r="F194" s="2886"/>
      <c r="G194" s="2887"/>
      <c r="H194" s="2882"/>
      <c r="I194" s="2882"/>
      <c r="J194" s="2882"/>
      <c r="K194" s="2882"/>
      <c r="L194" s="2886"/>
      <c r="M194" s="2886"/>
      <c r="N194" s="2882"/>
      <c r="O194" s="2831"/>
      <c r="P194" s="2830"/>
      <c r="Q194" s="72"/>
      <c r="R194" s="38"/>
      <c r="S194" s="38"/>
      <c r="T194" s="38"/>
      <c r="U194" s="38"/>
      <c r="V194" s="38"/>
      <c r="W194" s="2822"/>
      <c r="X194" s="70"/>
      <c r="Y194" s="69"/>
      <c r="Z194" s="2823"/>
      <c r="AA194" s="38"/>
      <c r="AB194" s="288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</row>
    <row r="195" spans="2:54">
      <c r="B195" s="67"/>
      <c r="C195" s="70"/>
      <c r="D195" s="270"/>
      <c r="E195" s="2893"/>
      <c r="F195" s="2886"/>
      <c r="G195" s="2887"/>
      <c r="H195" s="2882"/>
      <c r="I195" s="2882"/>
      <c r="J195" s="2882"/>
      <c r="K195" s="2882"/>
      <c r="L195" s="2886"/>
      <c r="M195" s="2886"/>
      <c r="N195" s="2882"/>
      <c r="O195" s="270"/>
      <c r="P195" s="2830"/>
      <c r="Q195" s="72"/>
      <c r="R195" s="38"/>
      <c r="S195" s="38"/>
      <c r="T195" s="38"/>
      <c r="U195" s="38"/>
      <c r="V195" s="38"/>
      <c r="W195" s="2822"/>
      <c r="X195" s="70"/>
      <c r="Y195" s="69"/>
      <c r="Z195" s="2823"/>
      <c r="AA195" s="38"/>
      <c r="AB195" s="2883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</row>
    <row r="196" spans="2:54" ht="13.5" customHeight="1">
      <c r="B196" s="67"/>
      <c r="C196" s="70"/>
      <c r="D196" s="270"/>
      <c r="E196" s="2893"/>
      <c r="F196" s="2886"/>
      <c r="G196" s="2887"/>
      <c r="H196" s="2882"/>
      <c r="I196" s="2882"/>
      <c r="J196" s="2882"/>
      <c r="K196" s="2882"/>
      <c r="L196" s="2886"/>
      <c r="M196" s="2886"/>
      <c r="N196" s="2882"/>
      <c r="O196" s="270"/>
      <c r="P196" s="2830"/>
      <c r="Q196" s="72"/>
      <c r="R196" s="38"/>
      <c r="S196" s="38"/>
      <c r="T196" s="38"/>
      <c r="U196" s="38"/>
      <c r="V196" s="38"/>
      <c r="W196" s="2822"/>
      <c r="X196" s="70"/>
      <c r="Y196" s="69"/>
      <c r="Z196" s="2823"/>
      <c r="AA196" s="38"/>
      <c r="AB196" s="2883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</row>
    <row r="197" spans="2:54">
      <c r="B197" s="67"/>
      <c r="C197" s="70"/>
      <c r="D197" s="270"/>
      <c r="E197" s="2893"/>
      <c r="F197" s="2886"/>
      <c r="G197" s="2887"/>
      <c r="H197" s="2882"/>
      <c r="I197" s="2896"/>
      <c r="J197" s="2882"/>
      <c r="K197" s="2896"/>
      <c r="L197" s="2890"/>
      <c r="M197" s="2890"/>
      <c r="N197" s="2882"/>
      <c r="O197" s="270"/>
      <c r="P197" s="2830"/>
      <c r="Q197" s="72"/>
      <c r="R197" s="38"/>
      <c r="S197" s="38"/>
      <c r="T197" s="38"/>
      <c r="U197" s="38"/>
      <c r="V197" s="38"/>
      <c r="W197" s="2822"/>
      <c r="X197" s="70"/>
      <c r="Y197" s="69"/>
      <c r="Z197" s="2823"/>
      <c r="AA197" s="38"/>
      <c r="AB197" s="2885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</row>
    <row r="198" spans="2:54">
      <c r="B198" s="67"/>
      <c r="C198" s="70"/>
      <c r="D198" s="270"/>
      <c r="E198" s="2893"/>
      <c r="F198" s="2890"/>
      <c r="G198" s="2887"/>
      <c r="H198" s="2882"/>
      <c r="I198" s="2882"/>
      <c r="J198" s="2882"/>
      <c r="K198" s="2882"/>
      <c r="L198" s="2890"/>
      <c r="M198" s="2890"/>
      <c r="N198" s="2882"/>
      <c r="O198" s="270"/>
      <c r="P198" s="2830"/>
      <c r="Q198" s="72"/>
      <c r="R198" s="38"/>
      <c r="S198" s="38"/>
      <c r="T198" s="38"/>
      <c r="U198" s="38"/>
      <c r="V198" s="38"/>
      <c r="W198" s="2822"/>
      <c r="X198" s="70"/>
      <c r="Y198" s="69"/>
      <c r="Z198" s="2823"/>
      <c r="AA198" s="38"/>
      <c r="AB198" s="2883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</row>
    <row r="199" spans="2:54" ht="12" customHeight="1">
      <c r="B199" s="67"/>
      <c r="C199" s="70"/>
      <c r="D199" s="270"/>
      <c r="E199" s="2893"/>
      <c r="F199" s="2886"/>
      <c r="G199" s="2887"/>
      <c r="H199" s="2882"/>
      <c r="I199" s="2882"/>
      <c r="J199" s="2882"/>
      <c r="K199" s="2882"/>
      <c r="L199" s="2890"/>
      <c r="M199" s="2886"/>
      <c r="N199" s="2882"/>
      <c r="O199" s="270"/>
      <c r="P199" s="2830"/>
      <c r="Q199" s="72"/>
      <c r="R199" s="38"/>
      <c r="S199" s="38"/>
      <c r="T199" s="38"/>
      <c r="U199" s="38"/>
      <c r="V199" s="38"/>
      <c r="W199" s="2822"/>
      <c r="X199" s="70"/>
      <c r="Y199" s="69"/>
      <c r="Z199" s="2823"/>
      <c r="AA199" s="38"/>
      <c r="AB199" s="2883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</row>
    <row r="200" spans="2:54" ht="14.4" customHeight="1">
      <c r="B200" s="67"/>
      <c r="C200" s="70"/>
      <c r="D200" s="270"/>
      <c r="E200" s="2893"/>
      <c r="F200" s="2890"/>
      <c r="G200" s="2887"/>
      <c r="H200" s="2882"/>
      <c r="I200" s="2882"/>
      <c r="J200" s="2882"/>
      <c r="K200" s="2882"/>
      <c r="L200" s="2887"/>
      <c r="M200" s="2887"/>
      <c r="N200" s="94"/>
      <c r="O200" s="270"/>
      <c r="P200" s="2830"/>
      <c r="Q200" s="72"/>
      <c r="R200" s="38"/>
      <c r="S200" s="38"/>
      <c r="T200" s="38"/>
      <c r="U200" s="38"/>
      <c r="V200" s="38"/>
      <c r="W200" s="2822"/>
      <c r="X200" s="70"/>
      <c r="Y200" s="69"/>
      <c r="Z200" s="2823"/>
      <c r="AA200" s="38"/>
      <c r="AB200" s="2883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</row>
    <row r="201" spans="2:54" ht="11.25" customHeight="1">
      <c r="B201" s="67"/>
      <c r="C201" s="70"/>
      <c r="D201" s="270"/>
      <c r="E201" s="2893"/>
      <c r="F201" s="2890"/>
      <c r="G201" s="2890"/>
      <c r="H201" s="2882"/>
      <c r="I201" s="2882"/>
      <c r="J201" s="2882"/>
      <c r="K201" s="2886"/>
      <c r="L201" s="2896"/>
      <c r="M201" s="2890"/>
      <c r="N201" s="2887"/>
      <c r="O201" s="270"/>
      <c r="P201" s="2830"/>
      <c r="Q201" s="72"/>
      <c r="R201" s="38"/>
      <c r="S201" s="38"/>
      <c r="T201" s="38"/>
      <c r="U201" s="38"/>
      <c r="V201" s="38"/>
      <c r="W201" s="2822"/>
      <c r="X201" s="70"/>
      <c r="Y201" s="69"/>
      <c r="Z201" s="2823"/>
      <c r="AA201" s="38"/>
      <c r="AB201" s="2883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</row>
    <row r="202" spans="2:54" ht="12" customHeight="1">
      <c r="B202" s="67"/>
      <c r="C202" s="70"/>
      <c r="D202" s="270"/>
      <c r="E202" s="2893"/>
      <c r="F202" s="2886"/>
      <c r="G202" s="2887"/>
      <c r="H202" s="2882"/>
      <c r="I202" s="2882"/>
      <c r="J202" s="2882"/>
      <c r="K202" s="2882"/>
      <c r="L202" s="2886"/>
      <c r="M202" s="2886"/>
      <c r="N202" s="2882"/>
      <c r="O202" s="270"/>
      <c r="P202" s="2830"/>
      <c r="Q202" s="72"/>
      <c r="R202" s="38"/>
      <c r="S202" s="38"/>
      <c r="T202" s="38"/>
      <c r="U202" s="38"/>
      <c r="V202" s="38"/>
      <c r="W202" s="2822"/>
      <c r="X202" s="70"/>
      <c r="Y202" s="69"/>
      <c r="Z202" s="2823"/>
      <c r="AA202" s="38"/>
      <c r="AB202" s="2883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</row>
    <row r="203" spans="2:54">
      <c r="B203" s="67"/>
      <c r="C203" s="70"/>
      <c r="D203" s="270"/>
      <c r="E203" s="2893"/>
      <c r="F203" s="2890"/>
      <c r="G203" s="2887"/>
      <c r="H203" s="2882"/>
      <c r="I203" s="2882"/>
      <c r="J203" s="2882"/>
      <c r="K203" s="2882"/>
      <c r="L203" s="2887"/>
      <c r="M203" s="2887"/>
      <c r="N203" s="2882"/>
      <c r="O203" s="270"/>
      <c r="P203" s="2859"/>
      <c r="Q203" s="72"/>
      <c r="R203" s="38"/>
      <c r="S203" s="38"/>
      <c r="T203" s="38"/>
      <c r="U203" s="38"/>
      <c r="V203" s="38"/>
      <c r="W203" s="2822"/>
      <c r="X203" s="70"/>
      <c r="Y203" s="69"/>
      <c r="Z203" s="2823"/>
      <c r="AA203" s="38"/>
      <c r="AB203" s="2889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</row>
    <row r="204" spans="2:54" ht="13.5" customHeight="1">
      <c r="B204" s="67"/>
      <c r="C204" s="70"/>
      <c r="D204" s="270"/>
      <c r="E204" s="2893"/>
      <c r="F204" s="2886"/>
      <c r="G204" s="2887"/>
      <c r="H204" s="2882"/>
      <c r="I204" s="2882"/>
      <c r="J204" s="2882"/>
      <c r="K204" s="2882"/>
      <c r="L204" s="2887"/>
      <c r="M204" s="2887"/>
      <c r="N204" s="2882"/>
      <c r="O204" s="270"/>
      <c r="P204" s="2830"/>
      <c r="Q204" s="72"/>
      <c r="R204" s="38"/>
      <c r="S204" s="38"/>
      <c r="T204" s="38"/>
      <c r="U204" s="38"/>
      <c r="V204" s="38"/>
      <c r="W204" s="2822"/>
      <c r="X204" s="70"/>
      <c r="Y204" s="69"/>
      <c r="Z204" s="2823"/>
      <c r="AA204" s="38"/>
      <c r="AB204" s="2883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</row>
    <row r="205" spans="2:54" ht="13.5" customHeight="1">
      <c r="B205" s="67"/>
      <c r="C205" s="70"/>
      <c r="D205" s="270"/>
      <c r="E205" s="2893"/>
      <c r="F205" s="2887"/>
      <c r="G205" s="2890"/>
      <c r="H205" s="2882"/>
      <c r="I205" s="2882"/>
      <c r="J205" s="2882"/>
      <c r="K205" s="2882"/>
      <c r="L205" s="2896"/>
      <c r="M205" s="2890"/>
      <c r="N205" s="2882"/>
      <c r="O205" s="270"/>
      <c r="P205" s="2859"/>
      <c r="Q205" s="72"/>
      <c r="R205" s="38"/>
      <c r="S205" s="38"/>
      <c r="T205" s="38"/>
      <c r="U205" s="38"/>
      <c r="V205" s="38"/>
      <c r="W205" s="2822"/>
      <c r="X205" s="70"/>
      <c r="Y205" s="69"/>
      <c r="Z205" s="2823"/>
      <c r="AA205" s="38"/>
      <c r="AB205" s="2889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</row>
    <row r="206" spans="2:54" hidden="1">
      <c r="B206" s="67"/>
      <c r="C206" s="70"/>
      <c r="D206" s="270"/>
      <c r="E206" s="2893"/>
      <c r="F206" s="2890"/>
      <c r="G206" s="2887"/>
      <c r="H206" s="2882"/>
      <c r="I206" s="2882"/>
      <c r="J206" s="2882"/>
      <c r="K206" s="2882"/>
      <c r="L206" s="2886"/>
      <c r="M206" s="2886"/>
      <c r="N206" s="2882"/>
      <c r="O206" s="270"/>
      <c r="P206" s="2830"/>
      <c r="Q206" s="72"/>
      <c r="R206" s="38"/>
      <c r="S206" s="38"/>
      <c r="T206" s="38"/>
      <c r="U206" s="38"/>
      <c r="V206" s="38"/>
      <c r="W206" s="2822"/>
      <c r="X206" s="70"/>
      <c r="Y206" s="69"/>
      <c r="Z206" s="2823"/>
      <c r="AA206" s="38"/>
      <c r="AB206" s="2885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</row>
    <row r="207" spans="2:54" ht="13.5" customHeight="1">
      <c r="B207" s="67"/>
      <c r="C207" s="30"/>
      <c r="D207" s="270"/>
      <c r="E207" s="2893"/>
      <c r="F207" s="2887"/>
      <c r="G207" s="2887"/>
      <c r="H207" s="2882"/>
      <c r="I207" s="2882"/>
      <c r="J207" s="2882"/>
      <c r="K207" s="2882"/>
      <c r="L207" s="2890"/>
      <c r="M207" s="2890"/>
      <c r="N207" s="2882"/>
      <c r="O207" s="270"/>
      <c r="P207" s="2830"/>
      <c r="Q207" s="72"/>
      <c r="R207" s="38"/>
      <c r="S207" s="38"/>
      <c r="T207" s="38"/>
      <c r="U207" s="38"/>
      <c r="V207" s="38"/>
      <c r="W207" s="2822"/>
      <c r="X207" s="70"/>
      <c r="Y207" s="69"/>
      <c r="Z207" s="2823"/>
      <c r="AA207" s="38"/>
      <c r="AB207" s="2883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</row>
    <row r="208" spans="2:54" ht="12" customHeight="1">
      <c r="B208" s="67"/>
      <c r="C208" s="70"/>
      <c r="D208" s="270"/>
      <c r="E208" s="2893"/>
      <c r="F208" s="2886"/>
      <c r="G208" s="2887"/>
      <c r="H208" s="2896"/>
      <c r="I208" s="2882"/>
      <c r="J208" s="2882"/>
      <c r="K208" s="2882"/>
      <c r="L208" s="2886"/>
      <c r="M208" s="2887"/>
      <c r="N208" s="2882"/>
      <c r="O208" s="2831"/>
      <c r="P208" s="2859"/>
      <c r="Q208" s="72"/>
      <c r="R208" s="38"/>
      <c r="S208" s="38"/>
      <c r="T208" s="38"/>
      <c r="U208" s="38"/>
      <c r="V208" s="38"/>
      <c r="W208" s="2822"/>
      <c r="X208" s="70"/>
      <c r="Y208" s="69"/>
      <c r="Z208" s="2823"/>
      <c r="AA208" s="38"/>
      <c r="AB208" s="2889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</row>
    <row r="209" spans="2:54" ht="13.5" customHeight="1">
      <c r="B209" s="67"/>
      <c r="C209" s="70"/>
      <c r="D209" s="270"/>
      <c r="E209" s="2893"/>
      <c r="F209" s="2896"/>
      <c r="G209" s="2896"/>
      <c r="H209" s="2882"/>
      <c r="I209" s="2882"/>
      <c r="J209" s="2882"/>
      <c r="K209" s="2882"/>
      <c r="L209" s="2897"/>
      <c r="M209" s="2896"/>
      <c r="N209" s="2882"/>
      <c r="O209" s="2831"/>
      <c r="P209" s="2830"/>
      <c r="Q209" s="72"/>
      <c r="R209" s="38"/>
      <c r="S209" s="38"/>
      <c r="T209" s="38"/>
      <c r="U209" s="38"/>
      <c r="V209" s="38"/>
      <c r="W209" s="2822"/>
      <c r="X209" s="70"/>
      <c r="Y209" s="69"/>
      <c r="Z209" s="2823"/>
      <c r="AA209" s="38"/>
      <c r="AB209" s="2892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</row>
    <row r="210" spans="2:54">
      <c r="B210" s="67"/>
      <c r="C210" s="70"/>
      <c r="D210" s="270"/>
      <c r="E210" s="2893"/>
      <c r="F210" s="286"/>
      <c r="G210" s="286"/>
      <c r="H210" s="286"/>
      <c r="I210" s="286"/>
      <c r="J210" s="286"/>
      <c r="K210" s="286"/>
      <c r="L210" s="286"/>
      <c r="M210" s="286"/>
      <c r="N210" s="286"/>
      <c r="O210" s="2831"/>
      <c r="P210" s="2830"/>
      <c r="Q210" s="72"/>
      <c r="R210" s="38"/>
      <c r="S210" s="38"/>
      <c r="T210" s="38"/>
      <c r="U210" s="38"/>
      <c r="V210" s="38"/>
      <c r="W210" s="2822"/>
      <c r="X210" s="70"/>
      <c r="Y210" s="69"/>
      <c r="Z210" s="2823"/>
      <c r="AA210" s="38"/>
      <c r="AB210" s="2883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</row>
    <row r="211" spans="2:54" ht="14.4" customHeight="1">
      <c r="B211" s="67"/>
      <c r="C211" s="70"/>
      <c r="D211" s="270"/>
      <c r="E211" s="2893"/>
      <c r="F211" s="286"/>
      <c r="G211" s="286"/>
      <c r="H211" s="286"/>
      <c r="I211" s="286"/>
      <c r="J211" s="286"/>
      <c r="K211" s="286"/>
      <c r="L211" s="286"/>
      <c r="M211" s="286"/>
      <c r="N211" s="286"/>
      <c r="O211" s="2831"/>
      <c r="P211" s="2830"/>
      <c r="Q211" s="72"/>
      <c r="R211" s="38"/>
      <c r="S211" s="38"/>
      <c r="T211" s="38"/>
      <c r="U211" s="38"/>
      <c r="V211" s="38"/>
      <c r="W211" s="2822"/>
      <c r="X211" s="70"/>
      <c r="Y211" s="69"/>
      <c r="Z211" s="2823"/>
      <c r="AA211" s="38"/>
      <c r="AB211" s="2883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</row>
    <row r="212" spans="2:54" ht="12" customHeight="1">
      <c r="B212" s="67"/>
      <c r="C212" s="70"/>
      <c r="D212" s="270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31"/>
      <c r="P212" s="2830"/>
      <c r="Q212" s="72"/>
      <c r="R212" s="38"/>
      <c r="S212" s="38"/>
      <c r="T212" s="38"/>
      <c r="U212" s="38"/>
      <c r="V212" s="38"/>
      <c r="W212" s="2822"/>
      <c r="X212" s="70"/>
      <c r="Y212" s="69"/>
      <c r="Z212" s="2823"/>
      <c r="AA212" s="38"/>
      <c r="AB212" s="2883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</row>
    <row r="213" spans="2:54" ht="14.4" customHeight="1">
      <c r="B213" s="67"/>
      <c r="C213" s="70"/>
      <c r="D213" s="270"/>
      <c r="E213" s="286"/>
      <c r="F213" s="286"/>
      <c r="G213" s="286"/>
      <c r="H213" s="286"/>
      <c r="I213" s="286"/>
      <c r="J213" s="286"/>
      <c r="K213" s="2894"/>
      <c r="L213" s="286"/>
      <c r="M213" s="286"/>
      <c r="N213" s="286"/>
      <c r="O213" s="2880"/>
      <c r="P213" s="2830"/>
      <c r="Q213" s="72"/>
      <c r="R213" s="38"/>
      <c r="S213" s="38"/>
      <c r="T213" s="38"/>
      <c r="U213" s="38"/>
      <c r="V213" s="38"/>
      <c r="W213" s="2881"/>
      <c r="X213" s="70"/>
      <c r="Y213" s="2895"/>
      <c r="Z213" s="2823"/>
      <c r="AA213" s="38"/>
      <c r="AB213" s="2883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</row>
    <row r="214" spans="2:54"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</row>
    <row r="215" spans="2:54"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</row>
    <row r="216" spans="2:54"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</row>
    <row r="217" spans="2:54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</row>
    <row r="218" spans="2:54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</row>
    <row r="219" spans="2:54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</row>
    <row r="220" spans="2:54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</row>
    <row r="221" spans="2:54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</row>
    <row r="222" spans="2:54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</row>
    <row r="223" spans="2:54"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</row>
    <row r="224" spans="2:54"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</row>
    <row r="225" spans="2:54"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</row>
    <row r="226" spans="2:54"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</row>
    <row r="227" spans="2:54"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</row>
    <row r="228" spans="2:54"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</row>
    <row r="229" spans="2:54"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</row>
    <row r="230" spans="2:54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</row>
    <row r="231" spans="2:54"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</row>
    <row r="232" spans="2:54"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</row>
    <row r="233" spans="2:54"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</row>
    <row r="234" spans="2:54"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</row>
    <row r="235" spans="2:54"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</row>
    <row r="236" spans="2:54"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</row>
    <row r="237" spans="2:54"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</row>
    <row r="238" spans="2:54"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</row>
    <row r="239" spans="2:54"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</row>
    <row r="240" spans="2:54"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</row>
    <row r="241" spans="2:54"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</row>
    <row r="242" spans="2:54"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</row>
    <row r="243" spans="2:54"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</row>
    <row r="244" spans="2:54"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</row>
    <row r="245" spans="2:54"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</row>
    <row r="246" spans="2:54"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</row>
    <row r="247" spans="2:54"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</row>
    <row r="248" spans="2:54"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</row>
    <row r="249" spans="2:54"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</row>
    <row r="250" spans="2:54"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</row>
    <row r="251" spans="2:54"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</row>
    <row r="252" spans="2:54"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</row>
    <row r="253" spans="2:54"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</row>
    <row r="254" spans="2:54"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</row>
    <row r="255" spans="2:54"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</row>
    <row r="256" spans="2:54"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</row>
    <row r="257" spans="2:54"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</row>
    <row r="258" spans="2:54"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</row>
    <row r="259" spans="2:54"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</row>
    <row r="260" spans="2:54"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</row>
    <row r="261" spans="2:54"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</row>
    <row r="262" spans="2:54"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</row>
    <row r="263" spans="2:54"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</row>
    <row r="264" spans="2:54"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</row>
    <row r="265" spans="2:54"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</row>
    <row r="266" spans="2:54"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</row>
    <row r="267" spans="2:54"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</row>
    <row r="268" spans="2:54"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</row>
    <row r="269" spans="2:54"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</row>
    <row r="270" spans="2:54"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</row>
    <row r="271" spans="2:54"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</row>
    <row r="272" spans="2:54"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</row>
    <row r="273" spans="2:54"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</row>
    <row r="274" spans="2:54"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</row>
    <row r="275" spans="2:54"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</row>
    <row r="276" spans="2:54"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</row>
    <row r="277" spans="2:54"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</row>
    <row r="278" spans="2:54"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</row>
    <row r="279" spans="2:54"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</row>
    <row r="280" spans="2:54"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</row>
    <row r="281" spans="2:54"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</row>
    <row r="282" spans="2:54"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</row>
    <row r="283" spans="2:54"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</row>
    <row r="284" spans="2:54"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</row>
    <row r="285" spans="2:54"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</row>
    <row r="286" spans="2:54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</row>
    <row r="287" spans="2:54"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</row>
    <row r="288" spans="2:54"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</row>
    <row r="289" spans="2:54"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</row>
    <row r="290" spans="2:54"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</row>
    <row r="291" spans="2:54"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</row>
    <row r="292" spans="2:54"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</row>
    <row r="293" spans="2:54"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</row>
    <row r="294" spans="2:54"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</row>
    <row r="295" spans="2:54"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</row>
    <row r="296" spans="2:54"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</row>
    <row r="297" spans="2:54"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</row>
    <row r="298" spans="2:54"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</row>
    <row r="299" spans="2:54"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</row>
    <row r="300" spans="2:54"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</row>
    <row r="301" spans="2:54"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</row>
    <row r="302" spans="2:54"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</row>
    <row r="303" spans="2:54"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</row>
    <row r="304" spans="2:54"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</row>
    <row r="305" spans="2:54"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</row>
    <row r="306" spans="2:54"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</row>
    <row r="307" spans="2:54"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</row>
    <row r="308" spans="2:54"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</row>
    <row r="309" spans="2:54"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</row>
    <row r="310" spans="2:54"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</row>
    <row r="311" spans="2:54"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</row>
    <row r="312" spans="2:54"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</row>
    <row r="313" spans="2:54"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</row>
    <row r="314" spans="2:54"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</row>
    <row r="315" spans="2:54"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</row>
    <row r="316" spans="2:54"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</row>
    <row r="317" spans="2:54"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</row>
    <row r="318" spans="2:54"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</row>
    <row r="319" spans="2:54"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</row>
    <row r="320" spans="2:54"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</row>
    <row r="321" spans="2:54"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</row>
    <row r="322" spans="2:54"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</row>
    <row r="323" spans="2:54"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</row>
    <row r="324" spans="2:54"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</row>
    <row r="325" spans="2:54"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</row>
    <row r="326" spans="2:54"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</row>
    <row r="327" spans="2:54"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</row>
    <row r="328" spans="2:54"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</row>
    <row r="329" spans="2:54"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</row>
    <row r="330" spans="2:54"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</row>
    <row r="331" spans="2:54"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</row>
    <row r="332" spans="2:54"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</row>
    <row r="333" spans="2:54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</row>
    <row r="334" spans="2:54"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</row>
    <row r="335" spans="2:54"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</row>
    <row r="336" spans="2:54"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</row>
    <row r="337" spans="2:54"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</row>
    <row r="338" spans="2:54"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</row>
    <row r="339" spans="2:54"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</row>
    <row r="340" spans="2:54"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</row>
    <row r="341" spans="2:54"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</row>
    <row r="342" spans="2:54"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</row>
    <row r="343" spans="2:54"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</row>
    <row r="344" spans="2:54"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</row>
    <row r="345" spans="2:54"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</row>
    <row r="346" spans="2:54"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</row>
    <row r="347" spans="2:54"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</row>
    <row r="348" spans="2:54"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</row>
    <row r="349" spans="2:54"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</row>
    <row r="350" spans="2:54"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</row>
    <row r="351" spans="2:54"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</row>
    <row r="352" spans="2:54"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</row>
    <row r="353" spans="2:54"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</row>
    <row r="354" spans="2:54"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</row>
    <row r="355" spans="2:54"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</row>
    <row r="356" spans="2:54"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</row>
    <row r="357" spans="2:54"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</row>
    <row r="358" spans="2:54"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</row>
    <row r="359" spans="2:54"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</row>
    <row r="360" spans="2:54"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</row>
    <row r="361" spans="2:54"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</row>
    <row r="362" spans="2:54"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</row>
    <row r="363" spans="2:54"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</row>
    <row r="364" spans="2:54"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</row>
    <row r="365" spans="2:54"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</row>
    <row r="366" spans="2:54"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</row>
    <row r="367" spans="2:54"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</row>
    <row r="368" spans="2:54"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</row>
    <row r="369" spans="2:54"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</row>
    <row r="370" spans="2:54"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</row>
    <row r="371" spans="2:54"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</row>
    <row r="372" spans="2:54"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</row>
    <row r="373" spans="2:54"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</row>
    <row r="374" spans="2:54"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</row>
    <row r="375" spans="2:54"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</row>
    <row r="376" spans="2:54"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</row>
    <row r="377" spans="2:54"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</row>
    <row r="378" spans="2:54"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</row>
    <row r="379" spans="2:54"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</row>
    <row r="380" spans="2:54"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</row>
    <row r="381" spans="2:54"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</row>
    <row r="382" spans="2:54"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</row>
    <row r="383" spans="2:54"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</row>
    <row r="384" spans="2:54"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</row>
    <row r="385" spans="2:54"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</row>
    <row r="386" spans="2:54"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</row>
    <row r="387" spans="2:54"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</row>
    <row r="388" spans="2:54"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</row>
    <row r="389" spans="2:54"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</row>
    <row r="390" spans="2:54"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</row>
    <row r="391" spans="2:54"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</row>
    <row r="392" spans="2:54"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</row>
    <row r="393" spans="2:54"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</row>
    <row r="394" spans="2:54"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</row>
    <row r="395" spans="2:54"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</row>
    <row r="396" spans="2:54"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</row>
    <row r="397" spans="2:54"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</row>
    <row r="398" spans="2:54"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</row>
    <row r="399" spans="2:54"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</row>
    <row r="400" spans="2:54"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</row>
    <row r="401" spans="2:54"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</row>
    <row r="402" spans="2:54"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</row>
    <row r="403" spans="2:54"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</row>
    <row r="404" spans="2:54"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</row>
    <row r="405" spans="2:54"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</row>
    <row r="406" spans="2:54"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</row>
    <row r="407" spans="2:54"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</row>
    <row r="408" spans="2:54"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</row>
    <row r="409" spans="2:54"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</row>
    <row r="410" spans="2:54"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</row>
    <row r="411" spans="2:54"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</row>
    <row r="412" spans="2:54"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</row>
    <row r="413" spans="2:54"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</row>
    <row r="414" spans="2:54"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</row>
    <row r="415" spans="2:54"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</row>
    <row r="416" spans="2:54"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</row>
    <row r="417" spans="2:54"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</row>
    <row r="418" spans="2:54"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</row>
    <row r="419" spans="2:54"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</row>
    <row r="420" spans="2:54"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</row>
    <row r="421" spans="2:54"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</row>
    <row r="422" spans="2:54"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</row>
    <row r="423" spans="2:54"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</row>
    <row r="424" spans="2:54"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</row>
    <row r="425" spans="2:54"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</row>
    <row r="426" spans="2:54"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</row>
    <row r="427" spans="2:54"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</row>
    <row r="428" spans="2:54"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</row>
    <row r="429" spans="2:54"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</row>
    <row r="430" spans="2:54"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</row>
    <row r="431" spans="2:54"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</row>
    <row r="432" spans="2:54"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</row>
    <row r="433" spans="2:54"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</row>
    <row r="434" spans="2:54"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</row>
    <row r="435" spans="2:54"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</row>
    <row r="436" spans="2:54"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</row>
    <row r="437" spans="2:54"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</row>
    <row r="438" spans="2:54"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</row>
    <row r="439" spans="2:54"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</row>
    <row r="440" spans="2:54"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</row>
    <row r="441" spans="2:54"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</row>
    <row r="442" spans="2:54"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</row>
    <row r="443" spans="2:54"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</row>
    <row r="444" spans="2:54"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</row>
    <row r="445" spans="2:54"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</row>
    <row r="446" spans="2:54"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</row>
    <row r="447" spans="2:54"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</row>
    <row r="448" spans="2:54"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</row>
    <row r="449" spans="2:54"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</row>
    <row r="450" spans="2:54"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</row>
    <row r="451" spans="2:54"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</row>
    <row r="452" spans="2:54"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</row>
    <row r="453" spans="2:54"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</row>
    <row r="454" spans="2:54"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</row>
    <row r="455" spans="2:54"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</row>
    <row r="456" spans="2:54"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</row>
    <row r="457" spans="2:54"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</row>
    <row r="458" spans="2:54"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</row>
    <row r="459" spans="2:54"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</row>
    <row r="460" spans="2:54"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</row>
    <row r="461" spans="2:54"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</row>
    <row r="462" spans="2:54"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</row>
    <row r="463" spans="2:54"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</row>
    <row r="464" spans="2:54"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</row>
    <row r="465" spans="2:54"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</row>
    <row r="466" spans="2:54"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</row>
    <row r="467" spans="2:54"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</row>
    <row r="468" spans="2:54"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</row>
    <row r="469" spans="2:54"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</row>
    <row r="470" spans="2:54"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</row>
    <row r="471" spans="2:54"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</row>
    <row r="472" spans="2:54"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</row>
    <row r="473" spans="2:54"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</row>
    <row r="474" spans="2:54"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</row>
    <row r="475" spans="2:54"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</row>
    <row r="476" spans="2:54"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</row>
    <row r="477" spans="2:54"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</row>
    <row r="478" spans="2:54"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</row>
    <row r="479" spans="2:54"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</row>
    <row r="480" spans="2:54"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</row>
    <row r="481" spans="2:54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</row>
    <row r="482" spans="2:54"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</row>
    <row r="483" spans="2:54"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</row>
    <row r="484" spans="2:54"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</row>
    <row r="485" spans="2:54"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</row>
    <row r="486" spans="2:54"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</row>
    <row r="487" spans="2:54"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</row>
    <row r="488" spans="2:54"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</row>
    <row r="489" spans="2:54"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</row>
    <row r="490" spans="2:54"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</row>
    <row r="491" spans="2:54"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</row>
    <row r="492" spans="2:54"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</row>
    <row r="493" spans="2:54"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</row>
    <row r="494" spans="2:54"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</row>
    <row r="495" spans="2:54"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</row>
    <row r="496" spans="2:54"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</row>
    <row r="497" spans="2:54"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</row>
    <row r="498" spans="2:54"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</row>
    <row r="499" spans="2:54"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</row>
    <row r="500" spans="2:54"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</row>
    <row r="501" spans="2:54"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</row>
    <row r="502" spans="2:54"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</row>
    <row r="503" spans="2:54"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</row>
    <row r="504" spans="2:54"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</row>
    <row r="505" spans="2:54"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</row>
    <row r="506" spans="2:54"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</row>
    <row r="507" spans="2:54"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</row>
    <row r="508" spans="2:54"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</row>
    <row r="509" spans="2:54"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</row>
    <row r="510" spans="2:54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</row>
    <row r="511" spans="2:54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</row>
    <row r="512" spans="2:54"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</row>
    <row r="513" spans="2:54"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</row>
    <row r="514" spans="2:54"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</row>
    <row r="515" spans="2:54"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</row>
    <row r="516" spans="2:54"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</row>
    <row r="517" spans="2:54"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</row>
    <row r="518" spans="2:54"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</row>
    <row r="519" spans="2:54"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</row>
    <row r="520" spans="2:54"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</row>
    <row r="521" spans="2:54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</row>
    <row r="522" spans="2:54"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</row>
    <row r="523" spans="2:54"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</row>
    <row r="524" spans="2:54"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</row>
    <row r="525" spans="2:54"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</row>
    <row r="526" spans="2:54"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</row>
    <row r="527" spans="2:54"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</row>
    <row r="528" spans="2:54"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</row>
    <row r="529" spans="2:54"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</row>
    <row r="530" spans="2:54"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</row>
    <row r="531" spans="2:54"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</row>
    <row r="532" spans="2:54"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</row>
    <row r="533" spans="2:54"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</row>
    <row r="534" spans="2:54"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</row>
    <row r="535" spans="2:54"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</row>
    <row r="536" spans="2:54"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</row>
    <row r="537" spans="2:54"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</row>
    <row r="538" spans="2:54"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</row>
    <row r="539" spans="2:54"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</row>
    <row r="540" spans="2:54"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</row>
    <row r="541" spans="2:54"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</row>
    <row r="542" spans="2:54"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</row>
    <row r="543" spans="2:54"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</row>
    <row r="544" spans="2:54"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</row>
    <row r="545" spans="2:54"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</row>
    <row r="546" spans="2:54"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</row>
    <row r="547" spans="2:54"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</row>
    <row r="548" spans="2:54"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</row>
    <row r="549" spans="2:54"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</row>
    <row r="550" spans="2:54"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</row>
    <row r="551" spans="2:54"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</row>
    <row r="552" spans="2:54"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</row>
    <row r="553" spans="2:54"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</row>
    <row r="554" spans="2:54"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</row>
    <row r="555" spans="2:54"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</row>
    <row r="556" spans="2:54"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</row>
    <row r="557" spans="2:54"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</row>
    <row r="558" spans="2:54"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</row>
    <row r="559" spans="2:54"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</row>
    <row r="560" spans="2:54"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</row>
    <row r="561" spans="2:54"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</row>
    <row r="562" spans="2:54"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</row>
    <row r="563" spans="2:54"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</row>
    <row r="564" spans="2:54"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</row>
    <row r="565" spans="2:54"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</row>
    <row r="566" spans="2:54"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</row>
    <row r="567" spans="2:54"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</row>
    <row r="568" spans="2:54"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</row>
    <row r="569" spans="2:54"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</row>
    <row r="570" spans="2:54"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</row>
    <row r="571" spans="2:54"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</row>
    <row r="572" spans="2:54"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</row>
    <row r="573" spans="2:54"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</row>
    <row r="574" spans="2:54"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</row>
    <row r="575" spans="2:54"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</row>
    <row r="576" spans="2:54"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</row>
    <row r="577" spans="2:54"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</row>
    <row r="578" spans="2:54"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</row>
    <row r="579" spans="2:54"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</row>
    <row r="580" spans="2:54"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</row>
    <row r="581" spans="2:54"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</row>
    <row r="582" spans="2:54"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</row>
    <row r="583" spans="2:54"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</row>
    <row r="584" spans="2:54"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</row>
    <row r="585" spans="2:54"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</row>
    <row r="586" spans="2:54"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</row>
    <row r="587" spans="2:54"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</row>
    <row r="588" spans="2:54"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</row>
    <row r="589" spans="2:54"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</row>
    <row r="590" spans="2:54"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</row>
    <row r="591" spans="2:54"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</row>
    <row r="592" spans="2:54"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</row>
    <row r="593" spans="2:54"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</row>
    <row r="594" spans="2:54"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</row>
    <row r="595" spans="2:54"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</row>
    <row r="596" spans="2:54"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</row>
    <row r="597" spans="2:54"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</row>
    <row r="598" spans="2:54"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</row>
    <row r="599" spans="2:54"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</row>
    <row r="600" spans="2:54"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</row>
    <row r="601" spans="2:54"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</row>
    <row r="602" spans="2:54"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</row>
    <row r="603" spans="2:54"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</row>
    <row r="604" spans="2:54"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</row>
    <row r="605" spans="2:54"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</row>
    <row r="606" spans="2:54"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</row>
    <row r="607" spans="2:54"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</row>
    <row r="608" spans="2:54"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</row>
    <row r="609" spans="2:54"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</row>
    <row r="610" spans="2:54"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</row>
    <row r="611" spans="2:54"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</row>
    <row r="612" spans="2:54"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</row>
    <row r="613" spans="2:54"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</row>
    <row r="614" spans="2:54"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</row>
    <row r="615" spans="2:54"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</row>
    <row r="616" spans="2:54"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</row>
    <row r="617" spans="2:54"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</row>
    <row r="618" spans="2:54"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</row>
    <row r="619" spans="2:54"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</row>
    <row r="620" spans="2:54"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</row>
    <row r="621" spans="2:54"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</row>
    <row r="622" spans="2:54"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</row>
    <row r="623" spans="2:54"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</row>
    <row r="624" spans="2:54"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</row>
    <row r="625" spans="2:54"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</row>
    <row r="626" spans="2:54"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</row>
    <row r="627" spans="2:54"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</row>
    <row r="628" spans="2:54"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</row>
    <row r="629" spans="2:54"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</row>
    <row r="630" spans="2:54"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</row>
    <row r="631" spans="2:54"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</row>
    <row r="632" spans="2:54"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</row>
    <row r="633" spans="2:54"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</row>
    <row r="634" spans="2:54"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</row>
    <row r="635" spans="2:54"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</row>
    <row r="636" spans="2:54"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</row>
    <row r="637" spans="2:54"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</row>
    <row r="638" spans="2:54"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</row>
    <row r="639" spans="2:54"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</row>
    <row r="640" spans="2:54"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</row>
    <row r="641" spans="2:54"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</row>
    <row r="642" spans="2:54"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</row>
    <row r="643" spans="2:54"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</row>
    <row r="644" spans="2:54"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</row>
    <row r="645" spans="2:54"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</row>
    <row r="646" spans="2:54"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</row>
    <row r="647" spans="2:54"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</row>
    <row r="648" spans="2:54"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</row>
    <row r="649" spans="2:54"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</row>
    <row r="650" spans="2:54"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</row>
    <row r="651" spans="2:54"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</row>
    <row r="652" spans="2:54"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</row>
    <row r="653" spans="2:54"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</row>
    <row r="654" spans="2:54"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</row>
    <row r="655" spans="2:54"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</row>
    <row r="656" spans="2:54"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</row>
    <row r="657" spans="2:54"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</row>
    <row r="658" spans="2:54"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</row>
    <row r="659" spans="2:54"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</row>
    <row r="660" spans="2:54"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</row>
    <row r="661" spans="2:54"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</row>
    <row r="662" spans="2:54"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</row>
    <row r="663" spans="2:54"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</row>
    <row r="664" spans="2:54"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</row>
    <row r="665" spans="2:54"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</row>
    <row r="666" spans="2:54"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</row>
    <row r="667" spans="2:54"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</row>
    <row r="668" spans="2:54"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</row>
    <row r="669" spans="2:54"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</row>
    <row r="670" spans="2:54"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</row>
    <row r="671" spans="2:54"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</row>
    <row r="672" spans="2:54"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</row>
    <row r="673" spans="2:54"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</row>
    <row r="674" spans="2:54"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</row>
    <row r="675" spans="2:54"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</row>
    <row r="676" spans="2:54"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</row>
    <row r="677" spans="2:54"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</row>
    <row r="678" spans="2:54"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</row>
    <row r="679" spans="2:54"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</row>
    <row r="680" spans="2:54"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</row>
    <row r="681" spans="2:54"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</row>
    <row r="682" spans="2:54"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</row>
    <row r="683" spans="2:54"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</row>
    <row r="684" spans="2:54"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</row>
    <row r="685" spans="2:54"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</row>
    <row r="686" spans="2:54"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</row>
    <row r="687" spans="2:54"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</row>
    <row r="688" spans="2:54"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</row>
    <row r="689" spans="2:54"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</row>
    <row r="690" spans="2:54"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</row>
    <row r="691" spans="2:54"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</row>
    <row r="692" spans="2:54"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</row>
    <row r="693" spans="2:54"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</row>
    <row r="694" spans="2:54"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</row>
    <row r="695" spans="2:54"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</row>
    <row r="696" spans="2:54"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</row>
    <row r="697" spans="2:54"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</row>
    <row r="698" spans="2:54"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</row>
    <row r="699" spans="2:54"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</row>
    <row r="700" spans="2:54"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</row>
    <row r="701" spans="2:54"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</row>
    <row r="702" spans="2:54"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</row>
    <row r="703" spans="2:54"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</row>
    <row r="704" spans="2:54"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</row>
    <row r="705" spans="2:54"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</row>
    <row r="706" spans="2:54"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</row>
    <row r="707" spans="2:54"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</row>
    <row r="708" spans="2:54"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</row>
    <row r="709" spans="2:54"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</row>
    <row r="710" spans="2:54"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</row>
    <row r="711" spans="2:54"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</row>
    <row r="712" spans="2:54"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</row>
    <row r="713" spans="2:54"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</row>
    <row r="714" spans="2:54"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</row>
    <row r="715" spans="2:54"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</row>
    <row r="716" spans="2:54"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</row>
    <row r="717" spans="2:54"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</row>
    <row r="718" spans="2:54"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</row>
    <row r="719" spans="2:54"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</row>
    <row r="720" spans="2:54"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</row>
    <row r="721" spans="2:54"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</row>
    <row r="722" spans="2:54"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</row>
    <row r="723" spans="2:54"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</row>
    <row r="724" spans="2:54"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</row>
    <row r="725" spans="2:54"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</row>
    <row r="726" spans="2:54"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</row>
    <row r="727" spans="2:54"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</row>
    <row r="728" spans="2:54"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</row>
    <row r="729" spans="2:54"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</row>
    <row r="730" spans="2:54"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</row>
    <row r="731" spans="2:54"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</row>
    <row r="732" spans="2:54"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</row>
    <row r="733" spans="2:54"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</row>
    <row r="734" spans="2:54"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</row>
    <row r="735" spans="2:54"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</row>
    <row r="736" spans="2:54"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</row>
    <row r="737" spans="2:54"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</row>
    <row r="738" spans="2:54"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</row>
    <row r="739" spans="2:54"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</row>
    <row r="740" spans="2:54"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</row>
    <row r="741" spans="2:54"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</row>
  </sheetData>
  <pageMargins left="0.118055555555556" right="0.118055555555556" top="0.15763888888888899" bottom="0.15763888888888899" header="0.51180555555555496" footer="0.51180555555555496"/>
  <pageSetup paperSize="9" fitToWidth="0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7-11л. МЕНЮ </vt:lpstr>
      <vt:lpstr>7-11л. РАСКЛАДКА</vt:lpstr>
      <vt:lpstr>7-11л. ВЕДОМОСТЬ завтрак</vt:lpstr>
      <vt:lpstr>7-11л. ВЕДОМОСТЬ  обед</vt:lpstr>
      <vt:lpstr>7-11л. ВЕДОМОСТЬ  полдник</vt:lpstr>
      <vt:lpstr>7-11л. ВЕДОМОСТЬ завтрак обед</vt:lpstr>
      <vt:lpstr>7-11л. ВЕДОМОСТЬ обед  полдник</vt:lpstr>
      <vt:lpstr>7-11л. ВЕДОМОСТЬ единая</vt:lpstr>
      <vt:lpstr>компановка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REA-NX9</dc:creator>
  <cp:lastModifiedBy>*</cp:lastModifiedBy>
  <dcterms:created xsi:type="dcterms:W3CDTF">2006-09-28T01:33:49Z</dcterms:created>
  <dcterms:modified xsi:type="dcterms:W3CDTF">2024-11-29T15:42:54Z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ScaleCrop">
    <vt:bool>false</vt:bool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hareDoc">
    <vt:bool>false</vt:bool>
  </property>
  <property fmtid="{D5CDD505-2E9C-101B-9397-08002B2CF9AE}" pid="8" name="ICV">
    <vt:lpwstr>0f65015d5f994a92a6aeff34ab4ae3bd</vt:lpwstr>
  </property>
</Properties>
</file>